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HT\Desktop\NOVÁ PAKA_rekonstrukce LP\VV\"/>
    </mc:Choice>
  </mc:AlternateContent>
  <xr:revisionPtr revIDLastSave="0" documentId="13_ncr:1_{55ECA7F9-D50E-4A21-A6B7-C936670A342D}" xr6:coauthVersionLast="47" xr6:coauthVersionMax="47" xr10:uidLastSave="{00000000-0000-0000-0000-000000000000}"/>
  <bookViews>
    <workbookView xWindow="768" yWindow="0" windowWidth="21600" windowHeight="12576" xr2:uid="{00000000-000D-0000-FFFF-FFFF00000000}"/>
  </bookViews>
  <sheets>
    <sheet name="K.L. - VRN" sheetId="1" r:id="rId1"/>
    <sheet name="VzorPolozky" sheetId="10" state="hidden" r:id="rId2"/>
    <sheet name="VRN" sheetId="12" r:id="rId3"/>
    <sheet name="Pokyny pro vyplnění" sheetId="11" r:id="rId4"/>
  </sheets>
  <externalReferences>
    <externalReference r:id="rId5"/>
  </externalReferences>
  <definedNames>
    <definedName name="CelkemDPHVypocet" localSheetId="0">'K.L. - VRN'!$H$41</definedName>
    <definedName name="CenaCelkem">'K.L. - VRN'!$G$30</definedName>
    <definedName name="CenaCelkemBezDPH">'K.L. - VRN'!$G$29</definedName>
    <definedName name="CenaCelkemVypocet" localSheetId="0">'K.L. - VRN'!$I$41</definedName>
    <definedName name="cisloobjektu">'K.L. - VRN'!$C$3</definedName>
    <definedName name="CisloRozpoctu">'[1]Krycí list'!$C$2</definedName>
    <definedName name="CisloStavby" localSheetId="0">'K.L. - VRN'!$C$2</definedName>
    <definedName name="cislostavby">'[1]Krycí list'!$A$7</definedName>
    <definedName name="CisloStavebnihoRozpoctu">'K.L. - VRN'!$D$4</definedName>
    <definedName name="dadresa">'K.L. - VRN'!$D$12:$G$12</definedName>
    <definedName name="DIČ" localSheetId="0">'K.L. - VRN'!$I$12</definedName>
    <definedName name="dmisto">'K.L. - VRN'!$D$13:$G$13</definedName>
    <definedName name="DPHSni">'K.L. - VRN'!$G$25</definedName>
    <definedName name="DPHZakl">'K.L. - VRN'!$G$27</definedName>
    <definedName name="dpsc" localSheetId="0">'K.L. - VRN'!$C$13</definedName>
    <definedName name="IČO" localSheetId="0">'K.L. - VRN'!$I$11</definedName>
    <definedName name="Mena">'K.L. - VRN'!$J$30</definedName>
    <definedName name="MistoStavby">'K.L. - VRN'!$D$4</definedName>
    <definedName name="nazevobjektu">'K.L. - VRN'!$D$3</definedName>
    <definedName name="NazevRozpoctu">'[1]Krycí list'!$D$2</definedName>
    <definedName name="NazevStavby" localSheetId="0">'K.L. - VRN'!$D$2</definedName>
    <definedName name="nazevstavby">'[1]Krycí list'!$C$7</definedName>
    <definedName name="NazevStavebnihoRozpoctu">'K.L. - VRN'!$E$4</definedName>
    <definedName name="oadresa">'K.L. - VRN'!$D$6</definedName>
    <definedName name="Objednatel" localSheetId="0">'K.L. - VRN'!$D$5</definedName>
    <definedName name="Objekt" localSheetId="0">'K.L. - VRN'!$B$39</definedName>
    <definedName name="_xlnm.Print_Area" localSheetId="0">'K.L. - VRN'!$A$1:$J$49</definedName>
    <definedName name="_xlnm.Print_Area" localSheetId="2">VRN!$A$1:$U$41</definedName>
    <definedName name="odic" localSheetId="0">'K.L. - VRN'!$I$6</definedName>
    <definedName name="oico" localSheetId="0">'K.L. - VRN'!$I$5</definedName>
    <definedName name="omisto" localSheetId="0">'K.L. - VRN'!$D$7</definedName>
    <definedName name="onazev" localSheetId="0">'K.L. - VRN'!$D$6</definedName>
    <definedName name="opsc" localSheetId="0">'K.L. - VRN'!$C$7</definedName>
    <definedName name="padresa">'K.L. - VRN'!$D$9</definedName>
    <definedName name="pdic">'K.L. - VRN'!$I$9</definedName>
    <definedName name="pico">'K.L. - VRN'!$I$8</definedName>
    <definedName name="pmisto">'K.L. - VRN'!$D$10</definedName>
    <definedName name="PocetMJ">#REF!</definedName>
    <definedName name="PoptavkaID">'K.L. - VRN'!$A$1</definedName>
    <definedName name="pPSC">'K.L. - VRN'!$C$10</definedName>
    <definedName name="Projektant">'K.L. - VRN'!$D$8</definedName>
    <definedName name="SazbaDPH1" localSheetId="0">'K.L. - VRN'!$E$24</definedName>
    <definedName name="SazbaDPH1">'[1]Krycí list'!$C$30</definedName>
    <definedName name="SazbaDPH2" localSheetId="0">'K.L. - VRN'!$E$26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'K.L. - VRN'!$D$14</definedName>
    <definedName name="Z_B7E7C763_C459_487D_8ABA_5CFDDFBD5A84_.wvu.Cols" localSheetId="0" hidden="1">'K.L. - VRN'!$A:$A</definedName>
    <definedName name="Z_B7E7C763_C459_487D_8ABA_5CFDDFBD5A84_.wvu.PrintArea" localSheetId="0" hidden="1">'K.L. - VRN'!$B$1:$J$37</definedName>
    <definedName name="ZakladDPHSni">'K.L. - VRN'!$G$24</definedName>
    <definedName name="ZakladDPHSniVypocet" localSheetId="0">'K.L. - VRN'!$F$41</definedName>
    <definedName name="ZakladDPHZakl">'K.L. - VRN'!$G$26</definedName>
    <definedName name="ZakladDPHZaklVypocet" localSheetId="0">'K.L. - VRN'!$G$41</definedName>
    <definedName name="ZaObjednatele">'K.L. - VRN'!$G$35</definedName>
    <definedName name="Zaokrouhleni">'K.L. - VRN'!$G$28</definedName>
    <definedName name="ZaZhotovitele">'K.L. - VRN'!$D$35</definedName>
    <definedName name="Zhotovitel">'K.L. - VRN'!$D$11:$G$11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40" i="1" l="1"/>
  <c r="G9" i="12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I21" i="1"/>
  <c r="I19" i="1"/>
  <c r="I18" i="1"/>
  <c r="I17" i="1"/>
  <c r="J29" i="1"/>
  <c r="J27" i="1"/>
  <c r="G39" i="1"/>
  <c r="F39" i="1"/>
  <c r="H33" i="1"/>
  <c r="J24" i="1"/>
  <c r="J25" i="1"/>
  <c r="J26" i="1"/>
  <c r="J28" i="1"/>
  <c r="E25" i="1"/>
  <c r="E27" i="1"/>
  <c r="U8" i="12" l="1"/>
  <c r="Q8" i="12"/>
  <c r="O8" i="12"/>
  <c r="I8" i="12"/>
  <c r="K8" i="12"/>
  <c r="G40" i="1"/>
  <c r="G41" i="1" s="1"/>
  <c r="F41" i="1"/>
  <c r="G8" i="12"/>
  <c r="M9" i="12"/>
  <c r="M8" i="12" s="1"/>
  <c r="H40" i="1" l="1"/>
  <c r="H41" i="1" s="1"/>
  <c r="I48" i="1"/>
  <c r="G29" i="1"/>
  <c r="I40" i="1" l="1"/>
  <c r="I41" i="1" s="1"/>
  <c r="J40" i="1" s="1"/>
  <c r="J41" i="1" s="1"/>
  <c r="I49" i="1"/>
  <c r="I20" i="1"/>
  <c r="I22" i="1" s="1"/>
  <c r="G26" i="1" s="1"/>
  <c r="G25" i="1"/>
  <c r="G27" i="1" l="1"/>
  <c r="G30" i="1" s="1"/>
  <c r="G2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<sst xmlns="http://schemas.openxmlformats.org/spreadsheetml/2006/main" count="220" uniqueCount="143">
  <si>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</si>
  <si>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</si>
  <si>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</si>
  <si>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</si>
  <si>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</si>
  <si>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</si>
  <si>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</si>
  <si>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</si>
  <si>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</si>
  <si>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</si>
  <si>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</si>
  <si>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</si>
  <si>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</si>
  <si>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</si>
  <si>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</si>
  <si>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</si>
  <si>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</si>
  <si>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</si>
  <si>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</si>
  <si>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</si>
  <si>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</si>
  <si>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</si>
  <si>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</si>
  <si>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</si>
  <si>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</si>
  <si>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</si>
  <si>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</si>
  <si>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</si>
  <si>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</si>
  <si>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</si>
  <si>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</si>
  <si>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</si>
  <si>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</si>
  <si>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</si>
  <si>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</si>
  <si>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</si>
  <si>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</si>
  <si>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</si>
  <si>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</si>
  <si>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</si>
  <si>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</si>
  <si>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</si>
  <si>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</si>
  <si>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Rekonstrukce ledové plochy vč. technologie na zimním stadionu Nová Paka - VRN</t>
  </si>
  <si>
    <t>Pardubice</t>
  </si>
  <si>
    <t>53003</t>
  </si>
  <si>
    <t>Rozpočet</t>
  </si>
  <si>
    <t>Celkem za stavbu</t>
  </si>
  <si>
    <t>CZK</t>
  </si>
  <si>
    <t>Rekapitulace dílů</t>
  </si>
  <si>
    <t>Typ dílu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</si>
  <si>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</si>
  <si>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</si>
  <si>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</si>
  <si>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</si>
  <si>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</si>
  <si>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</si>
  <si>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</si>
  <si>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</si>
  <si>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</si>
  <si>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</si>
  <si>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</si>
  <si>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</si>
  <si>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</si>
  <si>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</si>
  <si>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</si>
  <si>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</si>
  <si>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</si>
  <si>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</si>
  <si>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</si>
  <si>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</si>
  <si>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</si>
  <si>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</si>
  <si>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</si>
  <si>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</si>
  <si>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</si>
  <si>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</si>
  <si>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</si>
  <si>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</si>
  <si>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</si>
  <si>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004111010R</t>
  </si>
  <si>
    <t>Provedení kontrol vč. posouzení skut. stavu, zkoušky k ověření vlastností kcí apod.</t>
  </si>
  <si>
    <t>Soubor</t>
  </si>
  <si>
    <t>POL1_0</t>
  </si>
  <si>
    <t>004111020R</t>
  </si>
  <si>
    <t>Vypracování dok. skut. provedení stavby (DSPS), kompletační činnost</t>
  </si>
  <si>
    <t>004111030R</t>
  </si>
  <si>
    <t>Vypracování dílenské (výrobní) dokumentace, kompletační činnost</t>
  </si>
  <si>
    <t>Začátek provozního součtu</t>
  </si>
  <si>
    <t>VV</t>
  </si>
  <si>
    <t xml:space="preserve">  Vypracování dílenské dokumentace a s tím související kompletační činnost:</t>
  </si>
  <si>
    <t xml:space="preserve">  Viz výkres číslo: TZ, půdorysy a řezy:</t>
  </si>
  <si>
    <t xml:space="preserve">  - pro technologii chlazení:</t>
  </si>
  <si>
    <t xml:space="preserve">  - pro vybavení hřiště na lední hokej:</t>
  </si>
  <si>
    <t>Konec provozního součtu</t>
  </si>
  <si>
    <t>Soubor:1</t>
  </si>
  <si>
    <t>005121010R</t>
  </si>
  <si>
    <t>Vybudování zařízení staveniště a jeho provoz, buňky, skládky, sociální zázemí apod.</t>
  </si>
  <si>
    <t>005121030R</t>
  </si>
  <si>
    <t>Odstranění zařízení staveniště</t>
  </si>
  <si>
    <t>005- Rpol.01</t>
  </si>
  <si>
    <t>Plošné zakrytí stropu v celé ploše haly, ochrana stávajících kcí a prvků haly</t>
  </si>
  <si>
    <t xml:space="preserve">  Dodávka, montáž plošného zakrytí stropní kce a prvků haly před započetím prací a následná demontáž po skončení prací:</t>
  </si>
  <si>
    <t xml:space="preserve">  Popis: Plošné zakrytí v místě vazníků, kvůli zvýšené prašnosti při provádění prací uvnitř, pro ochranu stávajících kcí (podhledy, vazníky apod.), prvků (VZT, osvětlení, potrubí apod.):</t>
  </si>
  <si>
    <t xml:space="preserve">  Důvod: Zamezení poškození, znehodnocení nebo jiných degradačních účinků na stávající prvky v hale ZS při rekonstrukci LP:</t>
  </si>
  <si>
    <t>005111021R</t>
  </si>
  <si>
    <t>Vytyčení inženýrských sítí</t>
  </si>
  <si>
    <t>005211020R</t>
  </si>
  <si>
    <t>Ochrana stávaj. inženýrských sítí na staveništi</t>
  </si>
  <si>
    <t>005- Rpol.02</t>
  </si>
  <si>
    <t>Ochranné konstrukce z OSB proti poškození, veškeré vnitřní prvky, které potřebují ochranu</t>
  </si>
  <si>
    <t>005122010R</t>
  </si>
  <si>
    <t>Provoz objednatele (investora)</t>
  </si>
  <si>
    <t>005- Rpol.03</t>
  </si>
  <si>
    <t>Zajištění čištění vozidel a vozovky od znečištění, zajistí zhotovitel, vč, dodání médií pro čištění</t>
  </si>
  <si>
    <t>005211010R</t>
  </si>
  <si>
    <t>Oprava venkovních ploch dotčených stavbou, poškozené při výstavbě (ZS, provoz techniky aj.)</t>
  </si>
  <si>
    <t>005211080R</t>
  </si>
  <si>
    <t>Bezpečnostní a hygienická opatření na staveništi , BOZP, školení apod.</t>
  </si>
  <si>
    <t>005221016R</t>
  </si>
  <si>
    <t>Ztížené podmínky při provádění prací, výkopy, bourání apod.</t>
  </si>
  <si>
    <t>005231030R</t>
  </si>
  <si>
    <t>Zajištění dodávek energií a médií, voda, elektro apod.</t>
  </si>
  <si>
    <t>005124010R</t>
  </si>
  <si>
    <t>Koordinační činnost a managment</t>
  </si>
  <si>
    <t/>
  </si>
  <si>
    <t>END</t>
  </si>
  <si>
    <t>Položkový rozpočet - výkaz výměr</t>
  </si>
  <si>
    <t>Rekonstrukce ledové plochy vč. technologie na zimním stadionu Nová Paka, změna č.1</t>
  </si>
  <si>
    <t>Č:</t>
  </si>
  <si>
    <t>Vedlejší rozpočtové náklady</t>
  </si>
  <si>
    <t>Krycí list - Vedlejší rozpočtové náklady, výkaz výměr</t>
  </si>
  <si>
    <t>CODE spol. s r.o.</t>
  </si>
  <si>
    <t>Na Vrtálně 84</t>
  </si>
  <si>
    <t>49286960</t>
  </si>
  <si>
    <t>CZ49286960</t>
  </si>
  <si>
    <t>Město Nová Paka</t>
  </si>
  <si>
    <t>Dukelské nám. 39</t>
  </si>
  <si>
    <t>Nová Paka</t>
  </si>
  <si>
    <t>50924</t>
  </si>
  <si>
    <t>00271888</t>
  </si>
  <si>
    <t>CZ00271888</t>
  </si>
  <si>
    <t>Rousínově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</si>
</sst>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21"/>
      <name val="Arial CE"/>
      <charset val="238"/>
    </font>
    <font>
      <sz val="8"/>
      <color indexed="12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41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8" fillId="0" borderId="0" xfId="0" applyFont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16" fillId="4" borderId="34" xfId="0" applyNumberFormat="1" applyFont="1" applyFill="1" applyBorder="1" applyAlignment="1" applyProtection="1">
      <alignment vertical="top" shrinkToFit="1"/>
      <protection locked="0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0" fontId="6" fillId="0" borderId="0" xfId="0" applyFont="1" applyAlignment="1">
      <alignment horizontal="center"/>
    </xf>
    <xf numFmtId="0" fontId="0" fillId="0" borderId="44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5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0" borderId="30" xfId="0" applyBorder="1" applyAlignment="1">
      <alignment vertical="center"/>
    </xf>
    <xf numFmtId="49" fontId="0" fillId="0" borderId="0" xfId="0" applyNumberFormat="1"/>
    <xf numFmtId="49" fontId="0" fillId="0" borderId="0" xfId="0" applyNumberFormat="1" applyAlignment="1">
      <alignment vertical="center"/>
    </xf>
    <xf numFmtId="0" fontId="0" fillId="0" borderId="55" xfId="0" applyBorder="1"/>
    <xf numFmtId="0" fontId="0" fillId="3" borderId="36" xfId="0" applyFill="1" applyBorder="1"/>
    <xf numFmtId="49" fontId="0" fillId="3" borderId="36" xfId="0" applyNumberFormat="1" applyFill="1" applyBorder="1"/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0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4" fontId="0" fillId="6" borderId="49" xfId="0" applyNumberFormat="1" applyFill="1" applyBorder="1" applyAlignment="1">
      <alignment vertical="top"/>
    </xf>
    <xf numFmtId="0" fontId="0" fillId="3" borderId="49" xfId="0" applyFill="1" applyBorder="1" applyAlignment="1">
      <alignment vertical="top"/>
    </xf>
    <xf numFmtId="0" fontId="16" fillId="0" borderId="26" xfId="0" applyFont="1" applyBorder="1" applyAlignment="1">
      <alignment vertical="top"/>
    </xf>
    <xf numFmtId="0" fontId="16" fillId="0" borderId="34" xfId="0" applyFont="1" applyBorder="1" applyAlignment="1">
      <alignment horizontal="left" vertical="top" wrapText="1"/>
    </xf>
    <xf numFmtId="0" fontId="16" fillId="0" borderId="35" xfId="0" applyFont="1" applyBorder="1" applyAlignment="1">
      <alignment vertical="top" shrinkToFit="1"/>
    </xf>
    <xf numFmtId="164" fontId="16" fillId="0" borderId="34" xfId="0" applyNumberFormat="1" applyFont="1" applyBorder="1" applyAlignment="1">
      <alignment vertical="top" shrinkToFit="1"/>
    </xf>
    <xf numFmtId="4" fontId="16" fillId="0" borderId="34" xfId="0" applyNumberFormat="1" applyFont="1" applyBorder="1" applyAlignment="1">
      <alignment vertical="top" shrinkToFit="1"/>
    </xf>
    <xf numFmtId="0" fontId="16" fillId="0" borderId="34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6" fillId="0" borderId="0" xfId="0" applyFont="1"/>
    <xf numFmtId="0" fontId="17" fillId="0" borderId="34" xfId="0" applyFont="1" applyBorder="1" applyAlignment="1">
      <alignment horizontal="left" vertical="top" wrapText="1"/>
    </xf>
    <xf numFmtId="0" fontId="17" fillId="0" borderId="35" xfId="0" applyFont="1" applyBorder="1" applyAlignment="1">
      <alignment vertical="top" wrapText="1" shrinkToFit="1"/>
    </xf>
    <xf numFmtId="164" fontId="17" fillId="0" borderId="34" xfId="0" applyNumberFormat="1" applyFont="1" applyBorder="1" applyAlignment="1">
      <alignment vertical="top" wrapText="1" shrinkToFit="1"/>
    </xf>
    <xf numFmtId="0" fontId="17" fillId="0" borderId="34" xfId="0" quotePrefix="1" applyFont="1" applyBorder="1" applyAlignment="1">
      <alignment horizontal="left" vertical="top" wrapText="1"/>
    </xf>
    <xf numFmtId="0" fontId="18" fillId="0" borderId="34" xfId="0" quotePrefix="1" applyFont="1" applyBorder="1" applyAlignment="1">
      <alignment horizontal="left" vertical="top" wrapText="1"/>
    </xf>
    <xf numFmtId="0" fontId="18" fillId="0" borderId="35" xfId="0" applyFont="1" applyBorder="1" applyAlignment="1">
      <alignment vertical="top" wrapText="1" shrinkToFit="1"/>
    </xf>
    <xf numFmtId="164" fontId="18" fillId="0" borderId="34" xfId="0" applyNumberFormat="1" applyFont="1" applyBorder="1" applyAlignment="1">
      <alignment vertical="top" wrapText="1" shrinkToFit="1"/>
    </xf>
    <xf numFmtId="0" fontId="16" fillId="0" borderId="10" xfId="0" applyFont="1" applyBorder="1" applyAlignment="1">
      <alignment vertical="top"/>
    </xf>
    <xf numFmtId="0" fontId="16" fillId="0" borderId="39" xfId="0" applyFont="1" applyBorder="1" applyAlignment="1">
      <alignment horizontal="left" vertical="top" wrapText="1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6" fillId="0" borderId="0" xfId="0" applyFont="1" applyAlignment="1" applyProtection="1">
      <alignment horizontal="center"/>
      <protection locked="0"/>
    </xf>
    <xf numFmtId="0" fontId="0" fillId="0" borderId="40" xfId="0" applyBorder="1" applyAlignment="1" applyProtection="1">
      <alignment vertical="center"/>
      <protection locked="0"/>
    </xf>
    <xf numFmtId="0" fontId="0" fillId="0" borderId="41" xfId="0" applyBorder="1" applyAlignment="1" applyProtection="1">
      <alignment vertical="center"/>
      <protection locked="0"/>
    </xf>
    <xf numFmtId="0" fontId="0" fillId="3" borderId="43" xfId="0" applyFill="1" applyBorder="1" applyProtection="1">
      <protection locked="0"/>
    </xf>
    <xf numFmtId="0" fontId="0" fillId="0" borderId="0" xfId="0" applyProtection="1">
      <protection locked="0"/>
    </xf>
    <xf numFmtId="0" fontId="0" fillId="3" borderId="37" xfId="0" applyFill="1" applyBorder="1" applyProtection="1">
      <protection locked="0"/>
    </xf>
    <xf numFmtId="4" fontId="0" fillId="3" borderId="49" xfId="0" applyNumberFormat="1" applyFill="1" applyBorder="1" applyAlignment="1" applyProtection="1">
      <alignment vertical="top"/>
      <protection locked="0"/>
    </xf>
    <xf numFmtId="4" fontId="16" fillId="0" borderId="34" xfId="0" applyNumberFormat="1" applyFont="1" applyBorder="1" applyAlignment="1" applyProtection="1">
      <alignment vertical="top" shrinkToFit="1"/>
      <protection locked="0"/>
    </xf>
    <xf numFmtId="0" fontId="0" fillId="0" borderId="0" xfId="0" applyAlignment="1" applyProtection="1">
      <alignment vertical="top"/>
      <protection locked="0"/>
    </xf>
    <xf numFmtId="0" fontId="0" fillId="0" borderId="20" xfId="0" applyBorder="1"/>
    <xf numFmtId="0" fontId="0" fillId="0" borderId="1" xfId="0" applyBorder="1"/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14" fontId="3" fillId="0" borderId="0" xfId="0" applyNumberFormat="1" applyFont="1" applyAlignment="1">
      <alignment horizontal="left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0" fontId="0" fillId="0" borderId="1" xfId="0" applyBorder="1" applyAlignment="1">
      <alignment horizontal="left" vertical="center" indent="1"/>
    </xf>
    <xf numFmtId="49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0" fillId="0" borderId="2" xfId="0" applyBorder="1"/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/>
    <xf numFmtId="0" fontId="8" fillId="0" borderId="0" xfId="0" applyFont="1" applyAlignment="1">
      <alignment horizontal="left" vertical="center"/>
    </xf>
    <xf numFmtId="0" fontId="0" fillId="0" borderId="9" xfId="0" applyBorder="1" applyAlignment="1">
      <alignment horizontal="left" indent="1"/>
    </xf>
    <xf numFmtId="0" fontId="8" fillId="0" borderId="6" xfId="0" applyFont="1" applyBorder="1" applyAlignment="1">
      <alignment horizontal="righ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horizontal="right" vertical="center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1" xfId="0" applyBorder="1" applyAlignment="1">
      <alignment horizontal="left" vertical="top" indent="1"/>
    </xf>
    <xf numFmtId="0" fontId="0" fillId="0" borderId="6" xfId="0" applyBorder="1" applyAlignment="1">
      <alignment horizontal="left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0" fillId="0" borderId="14" xfId="0" applyBorder="1" applyAlignment="1">
      <alignment horizontal="left" indent="1"/>
    </xf>
    <xf numFmtId="1" fontId="8" fillId="0" borderId="12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49" fontId="0" fillId="0" borderId="16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1" fontId="8" fillId="0" borderId="15" xfId="0" applyNumberFormat="1" applyFont="1" applyBorder="1" applyAlignment="1">
      <alignment horizontal="right" vertical="center"/>
    </xf>
    <xf numFmtId="0" fontId="0" fillId="0" borderId="9" xfId="0" applyBorder="1" applyAlignment="1">
      <alignment horizontal="left" vertical="center" indent="1"/>
    </xf>
    <xf numFmtId="0" fontId="0" fillId="0" borderId="6" xfId="0" applyBorder="1" applyAlignment="1">
      <alignment horizontal="left" vertical="center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49" fontId="0" fillId="0" borderId="8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0" fillId="0" borderId="2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Alignment="1">
      <alignment horizontal="center" vertical="center"/>
    </xf>
    <xf numFmtId="0" fontId="8" fillId="0" borderId="6" xfId="0" applyFont="1" applyBorder="1" applyAlignment="1">
      <alignment vertical="top"/>
    </xf>
    <xf numFmtId="0" fontId="8" fillId="0" borderId="1" xfId="0" applyFont="1" applyBorder="1"/>
    <xf numFmtId="0" fontId="8" fillId="0" borderId="2" xfId="0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shrinkToFit="1"/>
    </xf>
    <xf numFmtId="3" fontId="0" fillId="0" borderId="26" xfId="0" applyNumberFormat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/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0" borderId="29" xfId="0" applyNumberFormat="1" applyBorder="1"/>
    <xf numFmtId="3" fontId="0" fillId="5" borderId="31" xfId="0" applyNumberFormat="1" applyFill="1" applyBorder="1" applyAlignment="1">
      <alignment wrapText="1" shrinkToFit="1"/>
    </xf>
    <xf numFmtId="3" fontId="0" fillId="5" borderId="31" xfId="0" applyNumberFormat="1" applyFill="1" applyBorder="1" applyAlignment="1">
      <alignment shrinkToFit="1"/>
    </xf>
    <xf numFmtId="3" fontId="0" fillId="5" borderId="31" xfId="0" applyNumberFormat="1" applyFill="1" applyBorder="1"/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15" fillId="3" borderId="37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49" fontId="7" fillId="0" borderId="15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0" fontId="7" fillId="0" borderId="26" xfId="0" applyFont="1" applyBorder="1"/>
    <xf numFmtId="0" fontId="7" fillId="5" borderId="10" xfId="0" applyFont="1" applyFill="1" applyBorder="1"/>
    <xf numFmtId="0" fontId="7" fillId="5" borderId="6" xfId="0" applyFont="1" applyFill="1" applyBorder="1"/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/>
    <xf numFmtId="4" fontId="0" fillId="0" borderId="0" xfId="0" applyNumberFormat="1"/>
    <xf numFmtId="0" fontId="8" fillId="8" borderId="6" xfId="0" applyFont="1" applyFill="1" applyBorder="1" applyAlignment="1" applyProtection="1">
      <alignment vertical="top"/>
      <protection locked="0"/>
    </xf>
    <xf numFmtId="14" fontId="8" fillId="8" borderId="6" xfId="0" applyNumberFormat="1" applyFont="1" applyFill="1" applyBorder="1" applyAlignment="1" applyProtection="1">
      <alignment horizontal="center" vertical="top"/>
      <protection locked="0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6" borderId="15" xfId="0" applyNumberFormat="1" applyFont="1" applyFill="1" applyBorder="1" applyAlignment="1">
      <alignment horizontal="right" vertical="center" indent="1"/>
    </xf>
    <xf numFmtId="4" fontId="13" fillId="6" borderId="16" xfId="0" applyNumberFormat="1" applyFont="1" applyFill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0" borderId="18" xfId="0" applyNumberFormat="1" applyFont="1" applyBorder="1" applyAlignment="1">
      <alignment horizontal="lef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7" borderId="15" xfId="0" applyNumberFormat="1" applyFont="1" applyFill="1" applyBorder="1" applyAlignment="1">
      <alignment horizontal="right" vertical="center" indent="1"/>
    </xf>
    <xf numFmtId="4" fontId="11" fillId="7" borderId="16" xfId="0" applyNumberFormat="1" applyFont="1" applyFill="1" applyBorder="1" applyAlignment="1">
      <alignment horizontal="right" vertical="center" indent="1"/>
    </xf>
    <xf numFmtId="4" fontId="7" fillId="5" borderId="39" xfId="0" applyNumberFormat="1" applyFont="1" applyFill="1" applyBorder="1"/>
    <xf numFmtId="0" fontId="8" fillId="8" borderId="0" xfId="0" applyFont="1" applyFill="1" applyAlignment="1" applyProtection="1">
      <alignment horizontal="left" vertical="top"/>
      <protection locked="0"/>
    </xf>
    <xf numFmtId="0" fontId="8" fillId="8" borderId="2" xfId="0" applyFont="1" applyFill="1" applyBorder="1" applyAlignment="1" applyProtection="1">
      <alignment horizontal="left" vertical="top"/>
      <protection locked="0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2" xfId="0" applyNumberFormat="1" applyFill="1" applyBorder="1"/>
    <xf numFmtId="3" fontId="0" fillId="5" borderId="12" xfId="0" applyNumberFormat="1" applyFill="1" applyBorder="1"/>
    <xf numFmtId="3" fontId="0" fillId="5" borderId="33" xfId="0" applyNumberFormat="1" applyFill="1" applyBorder="1"/>
    <xf numFmtId="0" fontId="15" fillId="3" borderId="36" xfId="0" applyFont="1" applyFill="1" applyBorder="1" applyAlignment="1">
      <alignment horizontal="center" vertical="center" wrapText="1"/>
    </xf>
    <xf numFmtId="4" fontId="7" fillId="6" borderId="21" xfId="0" applyNumberFormat="1" applyFont="1" applyFill="1" applyBorder="1" applyAlignment="1">
      <alignment vertical="center"/>
    </xf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6" xfId="0" applyFont="1" applyBorder="1" applyAlignment="1">
      <alignment horizontal="center"/>
    </xf>
    <xf numFmtId="0" fontId="3" fillId="2" borderId="0" xfId="0" applyFont="1" applyFill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52"/>
  <sheetViews>
    <sheetView showGridLines="0" tabSelected="1" topLeftCell="B1" zoomScaleNormal="100" zoomScaleSheetLayoutView="75" workbookViewId="0">
      <selection activeCell="N34" sqref="N34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9" width="12.6640625" customWidth="1"/>
    <col min="10" max="10" width="6.6640625" customWidth="1"/>
    <col min="11" max="11" width="4.33203125" customWidth="1"/>
    <col min="12" max="15" width="10.6640625" customWidth="1"/>
  </cols>
  <sheetData>
    <row r="1" spans="1:15" ht="33.75" customHeight="1" x14ac:dyDescent="0.25">
      <c r="A1" s="74" t="s">
        <v>35</v>
      </c>
      <c r="B1" s="196" t="s">
        <v>131</v>
      </c>
      <c r="C1" s="197"/>
      <c r="D1" s="197"/>
      <c r="E1" s="197"/>
      <c r="F1" s="197"/>
      <c r="G1" s="197"/>
      <c r="H1" s="197"/>
      <c r="I1" s="197"/>
      <c r="J1" s="198"/>
    </row>
    <row r="2" spans="1:15" ht="23.25" customHeight="1" x14ac:dyDescent="0.25">
      <c r="A2" s="75"/>
      <c r="B2" s="76" t="s">
        <v>39</v>
      </c>
      <c r="C2" s="77"/>
      <c r="D2" s="191" t="s">
        <v>128</v>
      </c>
      <c r="E2" s="192"/>
      <c r="F2" s="192"/>
      <c r="G2" s="192"/>
      <c r="H2" s="192"/>
      <c r="I2" s="192"/>
      <c r="J2" s="193"/>
      <c r="O2" s="78"/>
    </row>
    <row r="3" spans="1:15" ht="23.25" hidden="1" customHeight="1" x14ac:dyDescent="0.25">
      <c r="A3" s="75"/>
      <c r="B3" s="79" t="s">
        <v>41</v>
      </c>
      <c r="C3" s="80"/>
      <c r="D3" s="217"/>
      <c r="E3" s="218"/>
      <c r="F3" s="218"/>
      <c r="G3" s="218"/>
      <c r="H3" s="218"/>
      <c r="I3" s="218"/>
      <c r="J3" s="219"/>
    </row>
    <row r="4" spans="1:15" ht="23.25" hidden="1" customHeight="1" x14ac:dyDescent="0.25">
      <c r="A4" s="75"/>
      <c r="B4" s="81" t="s">
        <v>42</v>
      </c>
      <c r="C4" s="82"/>
      <c r="D4" s="83"/>
      <c r="E4" s="83"/>
      <c r="F4" s="84"/>
      <c r="G4" s="84"/>
      <c r="H4" s="84"/>
      <c r="I4" s="84"/>
      <c r="J4" s="85"/>
    </row>
    <row r="5" spans="1:15" ht="24" customHeight="1" x14ac:dyDescent="0.25">
      <c r="A5" s="75"/>
      <c r="B5" s="86" t="s">
        <v>20</v>
      </c>
      <c r="D5" s="87" t="s">
        <v>136</v>
      </c>
      <c r="E5" s="88"/>
      <c r="F5" s="88"/>
      <c r="G5" s="88"/>
      <c r="H5" s="89" t="s">
        <v>32</v>
      </c>
      <c r="I5" s="87" t="s">
        <v>140</v>
      </c>
      <c r="J5" s="90"/>
    </row>
    <row r="6" spans="1:15" ht="15.75" customHeight="1" x14ac:dyDescent="0.25">
      <c r="A6" s="75"/>
      <c r="B6" s="91"/>
      <c r="C6" s="88"/>
      <c r="D6" s="87" t="s">
        <v>137</v>
      </c>
      <c r="E6" s="88"/>
      <c r="F6" s="88"/>
      <c r="G6" s="88"/>
      <c r="H6" s="89" t="s">
        <v>33</v>
      </c>
      <c r="I6" s="87" t="s">
        <v>141</v>
      </c>
      <c r="J6" s="90"/>
    </row>
    <row r="7" spans="1:15" ht="15.75" customHeight="1" x14ac:dyDescent="0.25">
      <c r="A7" s="75"/>
      <c r="B7" s="92"/>
      <c r="C7" s="93" t="s">
        <v>139</v>
      </c>
      <c r="D7" s="94" t="s">
        <v>138</v>
      </c>
      <c r="E7" s="95"/>
      <c r="F7" s="95"/>
      <c r="G7" s="95"/>
      <c r="H7" s="96"/>
      <c r="I7" s="95"/>
      <c r="J7" s="97"/>
    </row>
    <row r="8" spans="1:15" ht="24" hidden="1" customHeight="1" x14ac:dyDescent="0.25">
      <c r="A8" s="75"/>
      <c r="B8" s="86" t="s">
        <v>18</v>
      </c>
      <c r="D8" s="98"/>
      <c r="H8" s="89" t="s">
        <v>32</v>
      </c>
      <c r="I8" s="98"/>
      <c r="J8" s="90"/>
    </row>
    <row r="9" spans="1:15" ht="15.75" hidden="1" customHeight="1" x14ac:dyDescent="0.25">
      <c r="A9" s="75"/>
      <c r="B9" s="75"/>
      <c r="D9" s="98"/>
      <c r="H9" s="89" t="s">
        <v>33</v>
      </c>
      <c r="I9" s="98"/>
      <c r="J9" s="90"/>
    </row>
    <row r="10" spans="1:15" ht="15.75" hidden="1" customHeight="1" x14ac:dyDescent="0.25">
      <c r="A10" s="75"/>
      <c r="B10" s="99"/>
      <c r="C10" s="100"/>
      <c r="D10" s="101"/>
      <c r="E10" s="96"/>
      <c r="F10" s="96"/>
      <c r="G10" s="102"/>
      <c r="H10" s="102"/>
      <c r="I10" s="103"/>
      <c r="J10" s="97"/>
    </row>
    <row r="11" spans="1:15" ht="24" customHeight="1" x14ac:dyDescent="0.25">
      <c r="A11" s="75"/>
      <c r="B11" s="86" t="s">
        <v>18</v>
      </c>
      <c r="D11" s="209" t="s">
        <v>132</v>
      </c>
      <c r="E11" s="209"/>
      <c r="F11" s="209"/>
      <c r="G11" s="209"/>
      <c r="H11" s="89" t="s">
        <v>32</v>
      </c>
      <c r="I11" s="87" t="s">
        <v>134</v>
      </c>
      <c r="J11" s="90"/>
    </row>
    <row r="12" spans="1:15" ht="15.75" customHeight="1" x14ac:dyDescent="0.25">
      <c r="A12" s="75"/>
      <c r="B12" s="91"/>
      <c r="C12" s="88"/>
      <c r="D12" s="232" t="s">
        <v>133</v>
      </c>
      <c r="E12" s="232"/>
      <c r="F12" s="232"/>
      <c r="G12" s="232"/>
      <c r="H12" s="89" t="s">
        <v>33</v>
      </c>
      <c r="I12" s="87" t="s">
        <v>135</v>
      </c>
      <c r="J12" s="90"/>
    </row>
    <row r="13" spans="1:15" ht="15.75" customHeight="1" x14ac:dyDescent="0.25">
      <c r="A13" s="75"/>
      <c r="B13" s="92"/>
      <c r="C13" s="93" t="s">
        <v>45</v>
      </c>
      <c r="D13" s="233" t="s">
        <v>44</v>
      </c>
      <c r="E13" s="233"/>
      <c r="F13" s="233"/>
      <c r="G13" s="233"/>
      <c r="H13" s="104"/>
      <c r="I13" s="95"/>
      <c r="J13" s="97"/>
    </row>
    <row r="14" spans="1:15" ht="24" hidden="1" customHeight="1" x14ac:dyDescent="0.25">
      <c r="A14" s="75"/>
      <c r="B14" s="105" t="s">
        <v>19</v>
      </c>
      <c r="C14" s="106"/>
      <c r="D14" s="107"/>
      <c r="E14" s="108"/>
      <c r="F14" s="108"/>
      <c r="G14" s="108"/>
      <c r="H14" s="109"/>
      <c r="I14" s="108"/>
      <c r="J14" s="110"/>
    </row>
    <row r="15" spans="1:15" ht="18" customHeight="1" x14ac:dyDescent="0.25">
      <c r="A15" s="75"/>
      <c r="B15" s="111" t="s">
        <v>19</v>
      </c>
      <c r="C15" s="1"/>
      <c r="D15" s="215"/>
      <c r="E15" s="215"/>
      <c r="F15" s="215"/>
      <c r="G15" s="215"/>
      <c r="H15" s="215"/>
      <c r="I15" s="215"/>
      <c r="J15" s="216"/>
    </row>
    <row r="16" spans="1:15" ht="32.25" customHeight="1" x14ac:dyDescent="0.25">
      <c r="A16" s="75"/>
      <c r="B16" s="99" t="s">
        <v>30</v>
      </c>
      <c r="C16" s="112"/>
      <c r="D16" s="102"/>
      <c r="E16" s="195"/>
      <c r="F16" s="195"/>
      <c r="G16" s="230"/>
      <c r="H16" s="230"/>
      <c r="I16" s="230" t="s">
        <v>27</v>
      </c>
      <c r="J16" s="231"/>
    </row>
    <row r="17" spans="1:10" ht="23.25" customHeight="1" x14ac:dyDescent="0.25">
      <c r="A17" s="113" t="s">
        <v>22</v>
      </c>
      <c r="B17" s="114" t="s">
        <v>22</v>
      </c>
      <c r="C17" s="115"/>
      <c r="D17" s="116"/>
      <c r="E17" s="188"/>
      <c r="F17" s="189"/>
      <c r="G17" s="188"/>
      <c r="H17" s="189"/>
      <c r="I17" s="188">
        <f>SUMIF(F48:F48,A17,I48:I48)+SUMIF(F48:F48,"PSU",I48:I48)</f>
        <v>0</v>
      </c>
      <c r="J17" s="194"/>
    </row>
    <row r="18" spans="1:10" ht="23.25" customHeight="1" x14ac:dyDescent="0.25">
      <c r="A18" s="113" t="s">
        <v>23</v>
      </c>
      <c r="B18" s="114" t="s">
        <v>23</v>
      </c>
      <c r="C18" s="115"/>
      <c r="D18" s="116"/>
      <c r="E18" s="188"/>
      <c r="F18" s="189"/>
      <c r="G18" s="188"/>
      <c r="H18" s="189"/>
      <c r="I18" s="188">
        <f>SUMIF(F48:F48,A18,I48:I48)</f>
        <v>0</v>
      </c>
      <c r="J18" s="194"/>
    </row>
    <row r="19" spans="1:10" ht="23.25" customHeight="1" x14ac:dyDescent="0.25">
      <c r="A19" s="113" t="s">
        <v>24</v>
      </c>
      <c r="B19" s="114" t="s">
        <v>24</v>
      </c>
      <c r="C19" s="115"/>
      <c r="D19" s="116"/>
      <c r="E19" s="188"/>
      <c r="F19" s="189"/>
      <c r="G19" s="188"/>
      <c r="H19" s="189"/>
      <c r="I19" s="188">
        <f>SUMIF(F48:F48,A19,I48:I48)</f>
        <v>0</v>
      </c>
      <c r="J19" s="194"/>
    </row>
    <row r="20" spans="1:10" ht="23.25" customHeight="1" x14ac:dyDescent="0.25">
      <c r="A20" s="113" t="s">
        <v>51</v>
      </c>
      <c r="B20" s="114" t="s">
        <v>25</v>
      </c>
      <c r="C20" s="115"/>
      <c r="D20" s="116"/>
      <c r="E20" s="188"/>
      <c r="F20" s="189"/>
      <c r="G20" s="188"/>
      <c r="H20" s="189"/>
      <c r="I20" s="205">
        <f>SUMIF(F48:F48,A20,I48:I48)</f>
        <v>350000</v>
      </c>
      <c r="J20" s="206"/>
    </row>
    <row r="21" spans="1:10" ht="23.25" customHeight="1" x14ac:dyDescent="0.25">
      <c r="A21" s="113" t="s">
        <v>52</v>
      </c>
      <c r="B21" s="114" t="s">
        <v>26</v>
      </c>
      <c r="C21" s="115"/>
      <c r="D21" s="116"/>
      <c r="E21" s="188"/>
      <c r="F21" s="189"/>
      <c r="G21" s="188"/>
      <c r="H21" s="189"/>
      <c r="I21" s="188">
        <f>SUMIF(F48:F48,A21,I48:I48)</f>
        <v>0</v>
      </c>
      <c r="J21" s="194"/>
    </row>
    <row r="22" spans="1:10" ht="23.25" customHeight="1" x14ac:dyDescent="0.25">
      <c r="A22" s="75"/>
      <c r="B22" s="117" t="s">
        <v>27</v>
      </c>
      <c r="C22" s="118"/>
      <c r="D22" s="119"/>
      <c r="E22" s="207"/>
      <c r="F22" s="208"/>
      <c r="G22" s="207"/>
      <c r="H22" s="208"/>
      <c r="I22" s="212">
        <f>SUM(I17:J21)</f>
        <v>350000</v>
      </c>
      <c r="J22" s="213"/>
    </row>
    <row r="23" spans="1:10" ht="33" customHeight="1" x14ac:dyDescent="0.25">
      <c r="A23" s="75"/>
      <c r="B23" s="120" t="s">
        <v>31</v>
      </c>
      <c r="C23" s="115"/>
      <c r="D23" s="116"/>
      <c r="E23" s="121"/>
      <c r="F23" s="122"/>
      <c r="G23" s="123"/>
      <c r="H23" s="123"/>
      <c r="I23" s="123"/>
      <c r="J23" s="124"/>
    </row>
    <row r="24" spans="1:10" ht="23.25" customHeight="1" x14ac:dyDescent="0.25">
      <c r="A24" s="75"/>
      <c r="B24" s="125" t="s">
        <v>11</v>
      </c>
      <c r="C24" s="115"/>
      <c r="D24" s="116"/>
      <c r="E24" s="126">
        <v>15</v>
      </c>
      <c r="F24" s="122" t="s">
        <v>0</v>
      </c>
      <c r="G24" s="203">
        <v>0</v>
      </c>
      <c r="H24" s="204"/>
      <c r="I24" s="204"/>
      <c r="J24" s="124" t="str">
        <f t="shared" ref="J24:J29" si="0">Mena</f>
        <v>CZK</v>
      </c>
    </row>
    <row r="25" spans="1:10" ht="23.25" customHeight="1" x14ac:dyDescent="0.25">
      <c r="A25" s="75"/>
      <c r="B25" s="125" t="s">
        <v>12</v>
      </c>
      <c r="C25" s="115"/>
      <c r="D25" s="116"/>
      <c r="E25" s="126">
        <f>SazbaDPH1</f>
        <v>15</v>
      </c>
      <c r="F25" s="122" t="s">
        <v>0</v>
      </c>
      <c r="G25" s="210">
        <f>ZakladDPHSni*SazbaDPH1/100</f>
        <v>0</v>
      </c>
      <c r="H25" s="211"/>
      <c r="I25" s="211"/>
      <c r="J25" s="124" t="str">
        <f t="shared" si="0"/>
        <v>CZK</v>
      </c>
    </row>
    <row r="26" spans="1:10" ht="23.25" customHeight="1" x14ac:dyDescent="0.25">
      <c r="A26" s="75"/>
      <c r="B26" s="125" t="s">
        <v>13</v>
      </c>
      <c r="C26" s="115"/>
      <c r="D26" s="116"/>
      <c r="E26" s="126">
        <v>21</v>
      </c>
      <c r="F26" s="122" t="s">
        <v>0</v>
      </c>
      <c r="G26" s="203">
        <f>SUM(I22)</f>
        <v>350000</v>
      </c>
      <c r="H26" s="204"/>
      <c r="I26" s="204"/>
      <c r="J26" s="124" t="str">
        <f t="shared" si="0"/>
        <v>CZK</v>
      </c>
    </row>
    <row r="27" spans="1:10" ht="23.25" customHeight="1" x14ac:dyDescent="0.25">
      <c r="A27" s="75"/>
      <c r="B27" s="127" t="s">
        <v>14</v>
      </c>
      <c r="C27" s="128"/>
      <c r="D27" s="102"/>
      <c r="E27" s="129">
        <f>SazbaDPH2</f>
        <v>21</v>
      </c>
      <c r="F27" s="130" t="s">
        <v>0</v>
      </c>
      <c r="G27" s="199">
        <f>ZakladDPHZakl*SazbaDPH2/100</f>
        <v>73500</v>
      </c>
      <c r="H27" s="200"/>
      <c r="I27" s="200"/>
      <c r="J27" s="131" t="str">
        <f t="shared" si="0"/>
        <v>CZK</v>
      </c>
    </row>
    <row r="28" spans="1:10" ht="23.25" customHeight="1" thickBot="1" x14ac:dyDescent="0.3">
      <c r="A28" s="75"/>
      <c r="B28" s="86" t="s">
        <v>4</v>
      </c>
      <c r="C28" s="132"/>
      <c r="D28" s="133"/>
      <c r="E28" s="132"/>
      <c r="F28" s="134"/>
      <c r="G28" s="201">
        <f>CenaCelkem-DPHZakl-ZakladDPHZakl</f>
        <v>0</v>
      </c>
      <c r="H28" s="201"/>
      <c r="I28" s="201"/>
      <c r="J28" s="135" t="str">
        <f t="shared" si="0"/>
        <v>CZK</v>
      </c>
    </row>
    <row r="29" spans="1:10" ht="27.75" hidden="1" customHeight="1" thickBot="1" x14ac:dyDescent="0.3">
      <c r="A29" s="75"/>
      <c r="B29" s="136" t="s">
        <v>21</v>
      </c>
      <c r="C29" s="137"/>
      <c r="D29" s="137"/>
      <c r="E29" s="138"/>
      <c r="F29" s="139"/>
      <c r="G29" s="229" t="e">
        <f>ZakladDPHSniVypocet+ZakladDPHZaklVypocet</f>
        <v>#REF!</v>
      </c>
      <c r="H29" s="229"/>
      <c r="I29" s="229"/>
      <c r="J29" s="140" t="str">
        <f t="shared" si="0"/>
        <v>CZK</v>
      </c>
    </row>
    <row r="30" spans="1:10" ht="27.75" customHeight="1" thickBot="1" x14ac:dyDescent="0.3">
      <c r="A30" s="75"/>
      <c r="B30" s="136" t="s">
        <v>34</v>
      </c>
      <c r="C30" s="141"/>
      <c r="D30" s="141"/>
      <c r="E30" s="141"/>
      <c r="F30" s="141"/>
      <c r="G30" s="202">
        <f>ROUND(SUM(ZakladDPHZakl+DPHZakl),0)</f>
        <v>423500</v>
      </c>
      <c r="H30" s="202"/>
      <c r="I30" s="202"/>
      <c r="J30" s="142" t="s">
        <v>48</v>
      </c>
    </row>
    <row r="31" spans="1:10" ht="12.75" customHeight="1" x14ac:dyDescent="0.25">
      <c r="A31" s="75"/>
      <c r="B31" s="75"/>
      <c r="J31" s="143"/>
    </row>
    <row r="32" spans="1:10" ht="30" customHeight="1" x14ac:dyDescent="0.25">
      <c r="A32" s="75"/>
      <c r="B32" s="75"/>
      <c r="J32" s="143"/>
    </row>
    <row r="33" spans="1:10" ht="18.75" customHeight="1" x14ac:dyDescent="0.25">
      <c r="A33" s="75"/>
      <c r="B33" s="144"/>
      <c r="C33" s="145" t="s">
        <v>10</v>
      </c>
      <c r="D33" s="186" t="s">
        <v>142</v>
      </c>
      <c r="E33" s="146"/>
      <c r="F33" s="145" t="s">
        <v>9</v>
      </c>
      <c r="G33" s="146"/>
      <c r="H33" s="187">
        <f ca="1">TODAY()</f>
        <v>45868</v>
      </c>
      <c r="I33" s="146"/>
      <c r="J33" s="143"/>
    </row>
    <row r="34" spans="1:10" ht="47.25" customHeight="1" x14ac:dyDescent="0.25">
      <c r="A34" s="75"/>
      <c r="B34" s="75"/>
      <c r="J34" s="143"/>
    </row>
    <row r="35" spans="1:10" s="6" customFormat="1" ht="18.75" customHeight="1" x14ac:dyDescent="0.25">
      <c r="A35" s="147"/>
      <c r="B35" s="147"/>
      <c r="D35" s="190"/>
      <c r="E35" s="190"/>
      <c r="G35" s="190"/>
      <c r="H35" s="190"/>
      <c r="I35" s="190"/>
      <c r="J35" s="148"/>
    </row>
    <row r="36" spans="1:10" ht="12.75" customHeight="1" x14ac:dyDescent="0.25">
      <c r="A36" s="75"/>
      <c r="B36" s="75"/>
      <c r="D36" s="234" t="s">
        <v>2</v>
      </c>
      <c r="E36" s="234"/>
      <c r="H36" s="149" t="s">
        <v>3</v>
      </c>
      <c r="J36" s="143"/>
    </row>
    <row r="37" spans="1:10" ht="13.5" customHeight="1" thickBot="1" x14ac:dyDescent="0.3">
      <c r="A37" s="150"/>
      <c r="B37" s="150"/>
      <c r="C37" s="151"/>
      <c r="D37" s="151"/>
      <c r="E37" s="151"/>
      <c r="F37" s="151"/>
      <c r="G37" s="151"/>
      <c r="H37" s="151"/>
      <c r="I37" s="151"/>
      <c r="J37" s="152"/>
    </row>
    <row r="38" spans="1:10" ht="27" hidden="1" customHeight="1" x14ac:dyDescent="0.3">
      <c r="B38" s="153" t="s">
        <v>15</v>
      </c>
      <c r="C38" s="154"/>
      <c r="D38" s="154"/>
      <c r="E38" s="154"/>
      <c r="F38" s="155"/>
      <c r="G38" s="155"/>
      <c r="H38" s="155"/>
      <c r="I38" s="155"/>
      <c r="J38" s="154"/>
    </row>
    <row r="39" spans="1:10" ht="25.5" hidden="1" customHeight="1" x14ac:dyDescent="0.25">
      <c r="A39" s="156" t="s">
        <v>36</v>
      </c>
      <c r="B39" s="157" t="s">
        <v>16</v>
      </c>
      <c r="C39" s="158" t="s">
        <v>5</v>
      </c>
      <c r="D39" s="159"/>
      <c r="E39" s="159"/>
      <c r="F39" s="160" t="str">
        <f>B24</f>
        <v>Základ pro sníženou DPH</v>
      </c>
      <c r="G39" s="160" t="str">
        <f>B26</f>
        <v>Základ pro základní DPH</v>
      </c>
      <c r="H39" s="161" t="s">
        <v>17</v>
      </c>
      <c r="I39" s="161" t="s">
        <v>1</v>
      </c>
      <c r="J39" s="162" t="s">
        <v>0</v>
      </c>
    </row>
    <row r="40" spans="1:10" ht="25.5" hidden="1" customHeight="1" x14ac:dyDescent="0.25">
      <c r="A40" s="156">
        <v>1</v>
      </c>
      <c r="B40" s="163" t="s">
        <v>46</v>
      </c>
      <c r="C40" s="220" t="s">
        <v>43</v>
      </c>
      <c r="D40" s="221"/>
      <c r="E40" s="221"/>
      <c r="F40" s="164" t="e">
        <f>VRN!#REF!</f>
        <v>#REF!</v>
      </c>
      <c r="G40" s="165" t="e">
        <f>VRN!#REF!</f>
        <v>#REF!</v>
      </c>
      <c r="H40" s="166" t="e">
        <f>(F40*SazbaDPH1/100)+(G40*SazbaDPH2/100)</f>
        <v>#REF!</v>
      </c>
      <c r="I40" s="166" t="e">
        <f>F40+G40+H40</f>
        <v>#REF!</v>
      </c>
      <c r="J40" s="167" t="e">
        <f>IF(CenaCelkemVypocet=0,"",I40/CenaCelkemVypocet*100)</f>
        <v>#REF!</v>
      </c>
    </row>
    <row r="41" spans="1:10" ht="25.5" hidden="1" customHeight="1" x14ac:dyDescent="0.25">
      <c r="A41" s="156"/>
      <c r="B41" s="222" t="s">
        <v>47</v>
      </c>
      <c r="C41" s="223"/>
      <c r="D41" s="223"/>
      <c r="E41" s="224"/>
      <c r="F41" s="168" t="e">
        <f>SUMIF(A40:A40,"=1",F40:F40)</f>
        <v>#REF!</v>
      </c>
      <c r="G41" s="169" t="e">
        <f>SUMIF(A40:A40,"=1",G40:G40)</f>
        <v>#REF!</v>
      </c>
      <c r="H41" s="169" t="e">
        <f>SUMIF(A40:A40,"=1",H40:H40)</f>
        <v>#REF!</v>
      </c>
      <c r="I41" s="169" t="e">
        <f>SUMIF(A40:A40,"=1",I40:I40)</f>
        <v>#REF!</v>
      </c>
      <c r="J41" s="170" t="e">
        <f>SUMIF(A40:A40,"=1",J40:J40)</f>
        <v>#REF!</v>
      </c>
    </row>
    <row r="45" spans="1:10" ht="15.6" x14ac:dyDescent="0.3">
      <c r="B45" s="171" t="s">
        <v>49</v>
      </c>
    </row>
    <row r="47" spans="1:10" ht="25.5" customHeight="1" x14ac:dyDescent="0.25">
      <c r="A47" s="172"/>
      <c r="B47" s="173" t="s">
        <v>16</v>
      </c>
      <c r="C47" s="173" t="s">
        <v>5</v>
      </c>
      <c r="D47" s="174"/>
      <c r="E47" s="174"/>
      <c r="F47" s="175" t="s">
        <v>50</v>
      </c>
      <c r="G47" s="175"/>
      <c r="H47" s="175"/>
      <c r="I47" s="225" t="s">
        <v>27</v>
      </c>
      <c r="J47" s="225"/>
    </row>
    <row r="48" spans="1:10" ht="25.5" customHeight="1" x14ac:dyDescent="0.25">
      <c r="A48" s="176"/>
      <c r="B48" s="177" t="s">
        <v>51</v>
      </c>
      <c r="C48" s="227" t="s">
        <v>25</v>
      </c>
      <c r="D48" s="228"/>
      <c r="E48" s="228"/>
      <c r="F48" s="178" t="s">
        <v>51</v>
      </c>
      <c r="G48" s="179"/>
      <c r="H48" s="179"/>
      <c r="I48" s="226">
        <f>VRN!G8</f>
        <v>350000</v>
      </c>
      <c r="J48" s="226"/>
    </row>
    <row r="49" spans="1:10" ht="25.5" customHeight="1" x14ac:dyDescent="0.25">
      <c r="A49" s="180"/>
      <c r="B49" s="181" t="s">
        <v>1</v>
      </c>
      <c r="C49" s="181"/>
      <c r="D49" s="182"/>
      <c r="E49" s="182"/>
      <c r="F49" s="183"/>
      <c r="G49" s="184"/>
      <c r="H49" s="184"/>
      <c r="I49" s="214">
        <f>I48</f>
        <v>350000</v>
      </c>
      <c r="J49" s="214"/>
    </row>
    <row r="50" spans="1:10" x14ac:dyDescent="0.25">
      <c r="F50" s="185"/>
      <c r="G50" s="185"/>
      <c r="H50" s="185"/>
      <c r="I50" s="185"/>
      <c r="J50" s="185"/>
    </row>
    <row r="51" spans="1:10" x14ac:dyDescent="0.25">
      <c r="F51" s="185"/>
      <c r="G51" s="185"/>
      <c r="H51" s="185"/>
      <c r="I51" s="185"/>
      <c r="J51" s="185"/>
    </row>
    <row r="52" spans="1:10" x14ac:dyDescent="0.25">
      <c r="F52" s="185"/>
      <c r="G52" s="185"/>
      <c r="H52" s="185"/>
      <c r="I52" s="185"/>
      <c r="J52" s="185"/>
    </row>
  </sheetData>
  <sheetProtection password="8843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I49:J49"/>
    <mergeCell ref="D15:J15"/>
    <mergeCell ref="D3:J3"/>
    <mergeCell ref="C40:E40"/>
    <mergeCell ref="B41:E41"/>
    <mergeCell ref="I47:J47"/>
    <mergeCell ref="I48:J48"/>
    <mergeCell ref="C48:E48"/>
    <mergeCell ref="G29:I29"/>
    <mergeCell ref="G16:H16"/>
    <mergeCell ref="I16:J16"/>
    <mergeCell ref="E17:F17"/>
    <mergeCell ref="D12:G12"/>
    <mergeCell ref="D13:G13"/>
    <mergeCell ref="D35:E35"/>
    <mergeCell ref="D36:E36"/>
    <mergeCell ref="B1:J1"/>
    <mergeCell ref="G27:I27"/>
    <mergeCell ref="G28:I28"/>
    <mergeCell ref="G30:I30"/>
    <mergeCell ref="G26:I26"/>
    <mergeCell ref="I17:J17"/>
    <mergeCell ref="I20:J20"/>
    <mergeCell ref="E22:F22"/>
    <mergeCell ref="G22:H22"/>
    <mergeCell ref="D11:G11"/>
    <mergeCell ref="G25:I25"/>
    <mergeCell ref="G24:I24"/>
    <mergeCell ref="E20:F20"/>
    <mergeCell ref="E21:F21"/>
    <mergeCell ref="I21:J21"/>
    <mergeCell ref="I22:J22"/>
    <mergeCell ref="G20:H20"/>
    <mergeCell ref="G21:H21"/>
    <mergeCell ref="G35:I35"/>
    <mergeCell ref="D2:J2"/>
    <mergeCell ref="E18:F18"/>
    <mergeCell ref="G17:H17"/>
    <mergeCell ref="G18:H18"/>
    <mergeCell ref="G19:H19"/>
    <mergeCell ref="I18:J18"/>
    <mergeCell ref="I19:J19"/>
    <mergeCell ref="E19:F19"/>
    <mergeCell ref="E16:F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7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1" customWidth="1"/>
    <col min="2" max="2" width="14.44140625" style="1" customWidth="1"/>
    <col min="3" max="3" width="38.33203125" style="5" customWidth="1"/>
    <col min="4" max="4" width="4.5546875" style="1" customWidth="1"/>
    <col min="5" max="5" width="10.5546875" style="1" customWidth="1"/>
    <col min="6" max="6" width="9.88671875" style="1" customWidth="1"/>
    <col min="7" max="7" width="12.6640625" style="1" customWidth="1"/>
    <col min="8" max="16384" width="9.109375" style="1"/>
  </cols>
  <sheetData>
    <row r="1" spans="1:7" ht="15.6" x14ac:dyDescent="0.25">
      <c r="A1" s="235" t="s">
        <v>6</v>
      </c>
      <c r="B1" s="235"/>
      <c r="C1" s="236"/>
      <c r="D1" s="235"/>
      <c r="E1" s="235"/>
      <c r="F1" s="235"/>
      <c r="G1" s="235"/>
    </row>
    <row r="2" spans="1:7" ht="24.9" customHeight="1" x14ac:dyDescent="0.25">
      <c r="A2" s="8" t="s">
        <v>40</v>
      </c>
      <c r="B2" s="7"/>
      <c r="C2" s="237"/>
      <c r="D2" s="237"/>
      <c r="E2" s="237"/>
      <c r="F2" s="237"/>
      <c r="G2" s="238"/>
    </row>
    <row r="3" spans="1:7" ht="24.9" hidden="1" customHeight="1" x14ac:dyDescent="0.25">
      <c r="A3" s="8" t="s">
        <v>7</v>
      </c>
      <c r="B3" s="7"/>
      <c r="C3" s="237"/>
      <c r="D3" s="237"/>
      <c r="E3" s="237"/>
      <c r="F3" s="237"/>
      <c r="G3" s="238"/>
    </row>
    <row r="4" spans="1:7" ht="24.9" hidden="1" customHeight="1" x14ac:dyDescent="0.25">
      <c r="A4" s="8" t="s">
        <v>8</v>
      </c>
      <c r="B4" s="7"/>
      <c r="C4" s="237"/>
      <c r="D4" s="237"/>
      <c r="E4" s="237"/>
      <c r="F4" s="237"/>
      <c r="G4" s="238"/>
    </row>
    <row r="5" spans="1:7" hidden="1" x14ac:dyDescent="0.25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  <pageSetUpPr fitToPage="1"/>
  </sheetPr>
  <dimension ref="A1:BH41"/>
  <sheetViews>
    <sheetView topLeftCell="A6" zoomScale="130" zoomScaleNormal="130" workbookViewId="0">
      <selection activeCell="F39" sqref="F39"/>
    </sheetView>
  </sheetViews>
  <sheetFormatPr defaultColWidth="9.109375" defaultRowHeight="13.2" outlineLevelRow="1" x14ac:dyDescent="0.25"/>
  <cols>
    <col min="1" max="1" width="4.33203125" customWidth="1"/>
    <col min="2" max="2" width="14.44140625" style="25" customWidth="1"/>
    <col min="3" max="3" width="38.33203125" style="25" customWidth="1"/>
    <col min="4" max="4" width="4.5546875" customWidth="1"/>
    <col min="5" max="5" width="10.5546875" customWidth="1"/>
    <col min="6" max="6" width="9.88671875" style="69" customWidth="1"/>
    <col min="7" max="7" width="12.664062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3">
      <c r="A1" s="239" t="s">
        <v>127</v>
      </c>
      <c r="B1" s="239"/>
      <c r="C1" s="239"/>
      <c r="D1" s="239"/>
      <c r="E1" s="239"/>
      <c r="F1" s="65"/>
      <c r="G1" s="11"/>
      <c r="AE1" t="s">
        <v>54</v>
      </c>
    </row>
    <row r="2" spans="1:60" ht="24.9" customHeight="1" x14ac:dyDescent="0.25">
      <c r="A2" s="12" t="s">
        <v>53</v>
      </c>
      <c r="B2" s="13"/>
      <c r="C2" s="13" t="s">
        <v>128</v>
      </c>
      <c r="D2" s="14"/>
      <c r="E2" s="14"/>
      <c r="F2" s="66"/>
      <c r="G2" s="15"/>
      <c r="AE2" t="s">
        <v>55</v>
      </c>
    </row>
    <row r="3" spans="1:60" ht="24.9" hidden="1" customHeight="1" x14ac:dyDescent="0.25">
      <c r="A3" s="16" t="s">
        <v>7</v>
      </c>
      <c r="B3" s="17"/>
      <c r="C3" s="17"/>
      <c r="D3" s="18"/>
      <c r="E3" s="18"/>
      <c r="F3" s="67"/>
      <c r="G3" s="19"/>
      <c r="AE3" t="s">
        <v>56</v>
      </c>
    </row>
    <row r="4" spans="1:60" ht="24.9" hidden="1" customHeight="1" x14ac:dyDescent="0.25">
      <c r="A4" s="16" t="s">
        <v>8</v>
      </c>
      <c r="B4" s="17"/>
      <c r="C4" s="17"/>
      <c r="D4" s="18"/>
      <c r="E4" s="18"/>
      <c r="F4" s="67"/>
      <c r="G4" s="19"/>
      <c r="AE4" t="s">
        <v>57</v>
      </c>
    </row>
    <row r="5" spans="1:60" ht="12.75" hidden="1" customHeight="1" x14ac:dyDescent="0.25">
      <c r="A5" s="20" t="s">
        <v>58</v>
      </c>
      <c r="B5" s="21"/>
      <c r="C5" s="21"/>
      <c r="D5" s="22"/>
      <c r="E5" s="22"/>
      <c r="F5" s="68"/>
      <c r="G5" s="23"/>
      <c r="AE5" t="s">
        <v>59</v>
      </c>
    </row>
    <row r="6" spans="1:60" ht="24" customHeight="1" x14ac:dyDescent="0.25">
      <c r="A6" s="24" t="s">
        <v>129</v>
      </c>
      <c r="C6" s="26" t="s">
        <v>130</v>
      </c>
      <c r="N6" s="27"/>
    </row>
    <row r="7" spans="1:60" ht="39.6" x14ac:dyDescent="0.25">
      <c r="A7" s="28" t="s">
        <v>60</v>
      </c>
      <c r="B7" s="29" t="s">
        <v>61</v>
      </c>
      <c r="C7" s="29" t="s">
        <v>62</v>
      </c>
      <c r="D7" s="28" t="s">
        <v>63</v>
      </c>
      <c r="E7" s="28" t="s">
        <v>64</v>
      </c>
      <c r="F7" s="70" t="s">
        <v>65</v>
      </c>
      <c r="G7" s="30" t="s">
        <v>27</v>
      </c>
      <c r="H7" s="31" t="s">
        <v>28</v>
      </c>
      <c r="I7" s="31" t="s">
        <v>66</v>
      </c>
      <c r="J7" s="31" t="s">
        <v>29</v>
      </c>
      <c r="K7" s="31" t="s">
        <v>67</v>
      </c>
      <c r="L7" s="31" t="s">
        <v>68</v>
      </c>
      <c r="M7" s="31" t="s">
        <v>69</v>
      </c>
      <c r="N7" s="31" t="s">
        <v>70</v>
      </c>
      <c r="O7" s="31" t="s">
        <v>71</v>
      </c>
      <c r="P7" s="31" t="s">
        <v>72</v>
      </c>
      <c r="Q7" s="31" t="s">
        <v>73</v>
      </c>
      <c r="R7" s="31" t="s">
        <v>74</v>
      </c>
      <c r="S7" s="31" t="s">
        <v>75</v>
      </c>
      <c r="T7" s="31" t="s">
        <v>76</v>
      </c>
      <c r="U7" s="32" t="s">
        <v>77</v>
      </c>
    </row>
    <row r="8" spans="1:60" x14ac:dyDescent="0.25">
      <c r="A8" s="33" t="s">
        <v>78</v>
      </c>
      <c r="B8" s="34" t="s">
        <v>51</v>
      </c>
      <c r="C8" s="35" t="s">
        <v>25</v>
      </c>
      <c r="D8" s="36"/>
      <c r="E8" s="37"/>
      <c r="F8" s="71"/>
      <c r="G8" s="39">
        <f>SUMIF(AE9:AE38,"&lt;&gt;NOR",G9:G38)</f>
        <v>350000</v>
      </c>
      <c r="H8" s="38"/>
      <c r="I8" s="38">
        <f>SUM(I9:I38)</f>
        <v>0</v>
      </c>
      <c r="J8" s="38"/>
      <c r="K8" s="38">
        <f>SUM(K9:K38)</f>
        <v>0</v>
      </c>
      <c r="L8" s="38"/>
      <c r="M8" s="38">
        <f>SUM(M9:M38)</f>
        <v>423500</v>
      </c>
      <c r="N8" s="40"/>
      <c r="O8" s="40">
        <f>SUM(O9:O38)</f>
        <v>0</v>
      </c>
      <c r="P8" s="40"/>
      <c r="Q8" s="40">
        <f>SUM(Q9:Q38)</f>
        <v>0</v>
      </c>
      <c r="R8" s="40"/>
      <c r="S8" s="40"/>
      <c r="T8" s="33"/>
      <c r="U8" s="40">
        <f>SUM(U9:U38)</f>
        <v>0</v>
      </c>
      <c r="AE8" t="s">
        <v>79</v>
      </c>
    </row>
    <row r="9" spans="1:60" ht="20.399999999999999" outlineLevel="1" x14ac:dyDescent="0.25">
      <c r="A9" s="41">
        <v>1</v>
      </c>
      <c r="B9" s="41" t="s">
        <v>80</v>
      </c>
      <c r="C9" s="42" t="s">
        <v>81</v>
      </c>
      <c r="D9" s="43" t="s">
        <v>82</v>
      </c>
      <c r="E9" s="44">
        <v>1</v>
      </c>
      <c r="F9" s="9">
        <v>5000</v>
      </c>
      <c r="G9" s="45">
        <f>ROUND(E9*F9,2)</f>
        <v>5000</v>
      </c>
      <c r="H9" s="45"/>
      <c r="I9" s="45">
        <f>ROUND(E9*H9,2)</f>
        <v>0</v>
      </c>
      <c r="J9" s="45"/>
      <c r="K9" s="45">
        <f>ROUND(E9*J9,2)</f>
        <v>0</v>
      </c>
      <c r="L9" s="45">
        <v>21</v>
      </c>
      <c r="M9" s="45">
        <f>G9*(1+L9/100)</f>
        <v>6050</v>
      </c>
      <c r="N9" s="46">
        <v>0</v>
      </c>
      <c r="O9" s="46">
        <f>ROUND(E9*N9,5)</f>
        <v>0</v>
      </c>
      <c r="P9" s="46">
        <v>0</v>
      </c>
      <c r="Q9" s="46">
        <f>ROUND(E9*P9,5)</f>
        <v>0</v>
      </c>
      <c r="R9" s="46"/>
      <c r="S9" s="46"/>
      <c r="T9" s="47">
        <v>0</v>
      </c>
      <c r="U9" s="46">
        <f>ROUND(E9*T9,2)</f>
        <v>0</v>
      </c>
      <c r="V9" s="48"/>
      <c r="W9" s="48"/>
      <c r="X9" s="48"/>
      <c r="Y9" s="48"/>
      <c r="Z9" s="48"/>
      <c r="AA9" s="48"/>
      <c r="AB9" s="48"/>
      <c r="AC9" s="48"/>
      <c r="AD9" s="48"/>
      <c r="AE9" s="48" t="s">
        <v>83</v>
      </c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</row>
    <row r="10" spans="1:60" ht="20.399999999999999" outlineLevel="1" x14ac:dyDescent="0.25">
      <c r="A10" s="41">
        <v>2</v>
      </c>
      <c r="B10" s="41" t="s">
        <v>84</v>
      </c>
      <c r="C10" s="42" t="s">
        <v>85</v>
      </c>
      <c r="D10" s="43" t="s">
        <v>82</v>
      </c>
      <c r="E10" s="44">
        <v>1</v>
      </c>
      <c r="F10" s="9">
        <v>10000</v>
      </c>
      <c r="G10" s="45">
        <f>ROUND(E10*F10,2)</f>
        <v>10000</v>
      </c>
      <c r="H10" s="45"/>
      <c r="I10" s="45">
        <f>ROUND(E10*H10,2)</f>
        <v>0</v>
      </c>
      <c r="J10" s="45"/>
      <c r="K10" s="45">
        <f>ROUND(E10*J10,2)</f>
        <v>0</v>
      </c>
      <c r="L10" s="45">
        <v>21</v>
      </c>
      <c r="M10" s="45">
        <f>G10*(1+L10/100)</f>
        <v>12100</v>
      </c>
      <c r="N10" s="46">
        <v>0</v>
      </c>
      <c r="O10" s="46">
        <f>ROUND(E10*N10,5)</f>
        <v>0</v>
      </c>
      <c r="P10" s="46">
        <v>0</v>
      </c>
      <c r="Q10" s="46">
        <f>ROUND(E10*P10,5)</f>
        <v>0</v>
      </c>
      <c r="R10" s="46"/>
      <c r="S10" s="46"/>
      <c r="T10" s="47">
        <v>0</v>
      </c>
      <c r="U10" s="46">
        <f>ROUND(E10*T10,2)</f>
        <v>0</v>
      </c>
      <c r="V10" s="48"/>
      <c r="W10" s="48"/>
      <c r="X10" s="48"/>
      <c r="Y10" s="48"/>
      <c r="Z10" s="48"/>
      <c r="AA10" s="48"/>
      <c r="AB10" s="48"/>
      <c r="AC10" s="48"/>
      <c r="AD10" s="48"/>
      <c r="AE10" s="48" t="s">
        <v>83</v>
      </c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</row>
    <row r="11" spans="1:60" ht="20.399999999999999" outlineLevel="1" x14ac:dyDescent="0.25">
      <c r="A11" s="41">
        <v>3</v>
      </c>
      <c r="B11" s="41" t="s">
        <v>86</v>
      </c>
      <c r="C11" s="42" t="s">
        <v>87</v>
      </c>
      <c r="D11" s="43" t="s">
        <v>82</v>
      </c>
      <c r="E11" s="44">
        <v>1</v>
      </c>
      <c r="F11" s="9">
        <v>10000</v>
      </c>
      <c r="G11" s="45">
        <f>ROUND(E11*F11,2)</f>
        <v>10000</v>
      </c>
      <c r="H11" s="45"/>
      <c r="I11" s="45">
        <f>ROUND(E11*H11,2)</f>
        <v>0</v>
      </c>
      <c r="J11" s="45"/>
      <c r="K11" s="45">
        <f>ROUND(E11*J11,2)</f>
        <v>0</v>
      </c>
      <c r="L11" s="45">
        <v>21</v>
      </c>
      <c r="M11" s="45">
        <f>G11*(1+L11/100)</f>
        <v>12100</v>
      </c>
      <c r="N11" s="46">
        <v>0</v>
      </c>
      <c r="O11" s="46">
        <f>ROUND(E11*N11,5)</f>
        <v>0</v>
      </c>
      <c r="P11" s="46">
        <v>0</v>
      </c>
      <c r="Q11" s="46">
        <f>ROUND(E11*P11,5)</f>
        <v>0</v>
      </c>
      <c r="R11" s="46"/>
      <c r="S11" s="46"/>
      <c r="T11" s="47">
        <v>0</v>
      </c>
      <c r="U11" s="46">
        <f>ROUND(E11*T11,2)</f>
        <v>0</v>
      </c>
      <c r="V11" s="48"/>
      <c r="W11" s="48"/>
      <c r="X11" s="48"/>
      <c r="Y11" s="48"/>
      <c r="Z11" s="48"/>
      <c r="AA11" s="48"/>
      <c r="AB11" s="48"/>
      <c r="AC11" s="48"/>
      <c r="AD11" s="48"/>
      <c r="AE11" s="48" t="s">
        <v>83</v>
      </c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</row>
    <row r="12" spans="1:60" outlineLevel="1" x14ac:dyDescent="0.25">
      <c r="A12" s="41"/>
      <c r="B12" s="41"/>
      <c r="C12" s="49" t="s">
        <v>88</v>
      </c>
      <c r="D12" s="50"/>
      <c r="E12" s="51"/>
      <c r="F12" s="72"/>
      <c r="G12" s="45"/>
      <c r="H12" s="45"/>
      <c r="I12" s="45"/>
      <c r="J12" s="45"/>
      <c r="K12" s="45"/>
      <c r="L12" s="45"/>
      <c r="M12" s="45"/>
      <c r="N12" s="46"/>
      <c r="O12" s="46"/>
      <c r="P12" s="46"/>
      <c r="Q12" s="46"/>
      <c r="R12" s="46"/>
      <c r="S12" s="46"/>
      <c r="T12" s="47"/>
      <c r="U12" s="46"/>
      <c r="V12" s="48"/>
      <c r="W12" s="48"/>
      <c r="X12" s="48"/>
      <c r="Y12" s="48"/>
      <c r="Z12" s="48"/>
      <c r="AA12" s="48"/>
      <c r="AB12" s="48"/>
      <c r="AC12" s="48"/>
      <c r="AD12" s="48"/>
      <c r="AE12" s="48" t="s">
        <v>89</v>
      </c>
      <c r="AF12" s="48">
        <v>2</v>
      </c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</row>
    <row r="13" spans="1:60" ht="20.399999999999999" outlineLevel="1" x14ac:dyDescent="0.25">
      <c r="A13" s="41"/>
      <c r="B13" s="41"/>
      <c r="C13" s="52" t="s">
        <v>90</v>
      </c>
      <c r="D13" s="50"/>
      <c r="E13" s="51"/>
      <c r="F13" s="72"/>
      <c r="G13" s="45"/>
      <c r="H13" s="45"/>
      <c r="I13" s="45"/>
      <c r="J13" s="45"/>
      <c r="K13" s="45"/>
      <c r="L13" s="45"/>
      <c r="M13" s="45"/>
      <c r="N13" s="46"/>
      <c r="O13" s="46"/>
      <c r="P13" s="46"/>
      <c r="Q13" s="46"/>
      <c r="R13" s="46"/>
      <c r="S13" s="46"/>
      <c r="T13" s="47"/>
      <c r="U13" s="46"/>
      <c r="V13" s="48"/>
      <c r="W13" s="48"/>
      <c r="X13" s="48"/>
      <c r="Y13" s="48"/>
      <c r="Z13" s="48"/>
      <c r="AA13" s="48"/>
      <c r="AB13" s="48"/>
      <c r="AC13" s="48"/>
      <c r="AD13" s="48"/>
      <c r="AE13" s="48" t="s">
        <v>89</v>
      </c>
      <c r="AF13" s="48">
        <v>2</v>
      </c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</row>
    <row r="14" spans="1:60" outlineLevel="1" x14ac:dyDescent="0.25">
      <c r="A14" s="41"/>
      <c r="B14" s="41"/>
      <c r="C14" s="52" t="s">
        <v>91</v>
      </c>
      <c r="D14" s="50"/>
      <c r="E14" s="51"/>
      <c r="F14" s="72"/>
      <c r="G14" s="45"/>
      <c r="H14" s="45"/>
      <c r="I14" s="45"/>
      <c r="J14" s="45"/>
      <c r="K14" s="45"/>
      <c r="L14" s="45"/>
      <c r="M14" s="45"/>
      <c r="N14" s="46"/>
      <c r="O14" s="46"/>
      <c r="P14" s="46"/>
      <c r="Q14" s="46"/>
      <c r="R14" s="46"/>
      <c r="S14" s="46"/>
      <c r="T14" s="47"/>
      <c r="U14" s="46"/>
      <c r="V14" s="48"/>
      <c r="W14" s="48"/>
      <c r="X14" s="48"/>
      <c r="Y14" s="48"/>
      <c r="Z14" s="48"/>
      <c r="AA14" s="48"/>
      <c r="AB14" s="48"/>
      <c r="AC14" s="48"/>
      <c r="AD14" s="48"/>
      <c r="AE14" s="48" t="s">
        <v>89</v>
      </c>
      <c r="AF14" s="48">
        <v>2</v>
      </c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</row>
    <row r="15" spans="1:60" outlineLevel="1" x14ac:dyDescent="0.25">
      <c r="A15" s="41"/>
      <c r="B15" s="41"/>
      <c r="C15" s="52" t="s">
        <v>92</v>
      </c>
      <c r="D15" s="50"/>
      <c r="E15" s="51"/>
      <c r="F15" s="72"/>
      <c r="G15" s="45"/>
      <c r="H15" s="45"/>
      <c r="I15" s="45"/>
      <c r="J15" s="45"/>
      <c r="K15" s="45"/>
      <c r="L15" s="45"/>
      <c r="M15" s="45"/>
      <c r="N15" s="46"/>
      <c r="O15" s="46"/>
      <c r="P15" s="46"/>
      <c r="Q15" s="46"/>
      <c r="R15" s="46"/>
      <c r="S15" s="46"/>
      <c r="T15" s="47"/>
      <c r="U15" s="46"/>
      <c r="V15" s="48"/>
      <c r="W15" s="48"/>
      <c r="X15" s="48"/>
      <c r="Y15" s="48"/>
      <c r="Z15" s="48"/>
      <c r="AA15" s="48"/>
      <c r="AB15" s="48"/>
      <c r="AC15" s="48"/>
      <c r="AD15" s="48"/>
      <c r="AE15" s="48" t="s">
        <v>89</v>
      </c>
      <c r="AF15" s="48">
        <v>2</v>
      </c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</row>
    <row r="16" spans="1:60" outlineLevel="1" x14ac:dyDescent="0.25">
      <c r="A16" s="41"/>
      <c r="B16" s="41"/>
      <c r="C16" s="52" t="s">
        <v>93</v>
      </c>
      <c r="D16" s="50"/>
      <c r="E16" s="51"/>
      <c r="F16" s="72"/>
      <c r="G16" s="45"/>
      <c r="H16" s="45"/>
      <c r="I16" s="45"/>
      <c r="J16" s="45"/>
      <c r="K16" s="45"/>
      <c r="L16" s="45"/>
      <c r="M16" s="45"/>
      <c r="N16" s="46"/>
      <c r="O16" s="46"/>
      <c r="P16" s="46"/>
      <c r="Q16" s="46"/>
      <c r="R16" s="46"/>
      <c r="S16" s="46"/>
      <c r="T16" s="47"/>
      <c r="U16" s="46"/>
      <c r="V16" s="48"/>
      <c r="W16" s="48"/>
      <c r="X16" s="48"/>
      <c r="Y16" s="48"/>
      <c r="Z16" s="48"/>
      <c r="AA16" s="48"/>
      <c r="AB16" s="48"/>
      <c r="AC16" s="48"/>
      <c r="AD16" s="48"/>
      <c r="AE16" s="48" t="s">
        <v>89</v>
      </c>
      <c r="AF16" s="48">
        <v>2</v>
      </c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</row>
    <row r="17" spans="1:60" outlineLevel="1" x14ac:dyDescent="0.25">
      <c r="A17" s="41"/>
      <c r="B17" s="41"/>
      <c r="C17" s="49" t="s">
        <v>94</v>
      </c>
      <c r="D17" s="50"/>
      <c r="E17" s="51"/>
      <c r="F17" s="72"/>
      <c r="G17" s="45"/>
      <c r="H17" s="45"/>
      <c r="I17" s="45"/>
      <c r="J17" s="45"/>
      <c r="K17" s="45"/>
      <c r="L17" s="45"/>
      <c r="M17" s="45"/>
      <c r="N17" s="46"/>
      <c r="O17" s="46"/>
      <c r="P17" s="46"/>
      <c r="Q17" s="46"/>
      <c r="R17" s="46"/>
      <c r="S17" s="46"/>
      <c r="T17" s="47"/>
      <c r="U17" s="46"/>
      <c r="V17" s="48"/>
      <c r="W17" s="48"/>
      <c r="X17" s="48"/>
      <c r="Y17" s="48"/>
      <c r="Z17" s="48"/>
      <c r="AA17" s="48"/>
      <c r="AB17" s="48"/>
      <c r="AC17" s="48"/>
      <c r="AD17" s="48"/>
      <c r="AE17" s="48" t="s">
        <v>89</v>
      </c>
      <c r="AF17" s="48">
        <v>0</v>
      </c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</row>
    <row r="18" spans="1:60" outlineLevel="1" x14ac:dyDescent="0.25">
      <c r="A18" s="41"/>
      <c r="B18" s="41"/>
      <c r="C18" s="53" t="s">
        <v>95</v>
      </c>
      <c r="D18" s="54"/>
      <c r="E18" s="55">
        <v>1</v>
      </c>
      <c r="F18" s="72"/>
      <c r="G18" s="45"/>
      <c r="H18" s="45"/>
      <c r="I18" s="45"/>
      <c r="J18" s="45"/>
      <c r="K18" s="45"/>
      <c r="L18" s="45"/>
      <c r="M18" s="45"/>
      <c r="N18" s="46"/>
      <c r="O18" s="46"/>
      <c r="P18" s="46"/>
      <c r="Q18" s="46"/>
      <c r="R18" s="46"/>
      <c r="S18" s="46"/>
      <c r="T18" s="47"/>
      <c r="U18" s="46"/>
      <c r="V18" s="48"/>
      <c r="W18" s="48"/>
      <c r="X18" s="48"/>
      <c r="Y18" s="48"/>
      <c r="Z18" s="48"/>
      <c r="AA18" s="48"/>
      <c r="AB18" s="48"/>
      <c r="AC18" s="48"/>
      <c r="AD18" s="48"/>
      <c r="AE18" s="48" t="s">
        <v>89</v>
      </c>
      <c r="AF18" s="48">
        <v>0</v>
      </c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</row>
    <row r="19" spans="1:60" ht="20.399999999999999" outlineLevel="1" x14ac:dyDescent="0.25">
      <c r="A19" s="41">
        <v>4</v>
      </c>
      <c r="B19" s="41" t="s">
        <v>96</v>
      </c>
      <c r="C19" s="42" t="s">
        <v>97</v>
      </c>
      <c r="D19" s="43" t="s">
        <v>82</v>
      </c>
      <c r="E19" s="44">
        <v>1</v>
      </c>
      <c r="F19" s="9">
        <v>20000</v>
      </c>
      <c r="G19" s="45">
        <f>ROUND(E19*F19,2)</f>
        <v>20000</v>
      </c>
      <c r="H19" s="45"/>
      <c r="I19" s="45">
        <f>ROUND(E19*H19,2)</f>
        <v>0</v>
      </c>
      <c r="J19" s="45"/>
      <c r="K19" s="45">
        <f>ROUND(E19*J19,2)</f>
        <v>0</v>
      </c>
      <c r="L19" s="45">
        <v>21</v>
      </c>
      <c r="M19" s="45">
        <f>G19*(1+L19/100)</f>
        <v>24200</v>
      </c>
      <c r="N19" s="46">
        <v>0</v>
      </c>
      <c r="O19" s="46">
        <f>ROUND(E19*N19,5)</f>
        <v>0</v>
      </c>
      <c r="P19" s="46">
        <v>0</v>
      </c>
      <c r="Q19" s="46">
        <f>ROUND(E19*P19,5)</f>
        <v>0</v>
      </c>
      <c r="R19" s="46"/>
      <c r="S19" s="46"/>
      <c r="T19" s="47">
        <v>0</v>
      </c>
      <c r="U19" s="46">
        <f>ROUND(E19*T19,2)</f>
        <v>0</v>
      </c>
      <c r="V19" s="48"/>
      <c r="W19" s="48"/>
      <c r="X19" s="48"/>
      <c r="Y19" s="48"/>
      <c r="Z19" s="48"/>
      <c r="AA19" s="48"/>
      <c r="AB19" s="48"/>
      <c r="AC19" s="48"/>
      <c r="AD19" s="48"/>
      <c r="AE19" s="48" t="s">
        <v>83</v>
      </c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</row>
    <row r="20" spans="1:60" outlineLevel="1" x14ac:dyDescent="0.25">
      <c r="A20" s="41">
        <v>5</v>
      </c>
      <c r="B20" s="41" t="s">
        <v>98</v>
      </c>
      <c r="C20" s="42" t="s">
        <v>99</v>
      </c>
      <c r="D20" s="43" t="s">
        <v>82</v>
      </c>
      <c r="E20" s="44">
        <v>1</v>
      </c>
      <c r="F20" s="9">
        <v>10000</v>
      </c>
      <c r="G20" s="45">
        <f>ROUND(E20*F20,2)</f>
        <v>10000</v>
      </c>
      <c r="H20" s="45"/>
      <c r="I20" s="45">
        <f>ROUND(E20*H20,2)</f>
        <v>0</v>
      </c>
      <c r="J20" s="45"/>
      <c r="K20" s="45">
        <f>ROUND(E20*J20,2)</f>
        <v>0</v>
      </c>
      <c r="L20" s="45">
        <v>21</v>
      </c>
      <c r="M20" s="45">
        <f>G20*(1+L20/100)</f>
        <v>12100</v>
      </c>
      <c r="N20" s="46">
        <v>0</v>
      </c>
      <c r="O20" s="46">
        <f>ROUND(E20*N20,5)</f>
        <v>0</v>
      </c>
      <c r="P20" s="46">
        <v>0</v>
      </c>
      <c r="Q20" s="46">
        <f>ROUND(E20*P20,5)</f>
        <v>0</v>
      </c>
      <c r="R20" s="46"/>
      <c r="S20" s="46"/>
      <c r="T20" s="47">
        <v>0</v>
      </c>
      <c r="U20" s="46">
        <f>ROUND(E20*T20,2)</f>
        <v>0</v>
      </c>
      <c r="V20" s="48"/>
      <c r="W20" s="48"/>
      <c r="X20" s="48"/>
      <c r="Y20" s="48"/>
      <c r="Z20" s="48"/>
      <c r="AA20" s="48"/>
      <c r="AB20" s="48"/>
      <c r="AC20" s="48"/>
      <c r="AD20" s="48"/>
      <c r="AE20" s="48" t="s">
        <v>83</v>
      </c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</row>
    <row r="21" spans="1:60" ht="20.399999999999999" outlineLevel="1" x14ac:dyDescent="0.25">
      <c r="A21" s="41">
        <v>6</v>
      </c>
      <c r="B21" s="41" t="s">
        <v>100</v>
      </c>
      <c r="C21" s="42" t="s">
        <v>101</v>
      </c>
      <c r="D21" s="43" t="s">
        <v>82</v>
      </c>
      <c r="E21" s="44">
        <v>1</v>
      </c>
      <c r="F21" s="9">
        <v>150000</v>
      </c>
      <c r="G21" s="45">
        <f>ROUND(E21*F21,2)</f>
        <v>150000</v>
      </c>
      <c r="H21" s="45"/>
      <c r="I21" s="45">
        <f>ROUND(E21*H21,2)</f>
        <v>0</v>
      </c>
      <c r="J21" s="45"/>
      <c r="K21" s="45">
        <f>ROUND(E21*J21,2)</f>
        <v>0</v>
      </c>
      <c r="L21" s="45">
        <v>21</v>
      </c>
      <c r="M21" s="45">
        <f>G21*(1+L21/100)</f>
        <v>181500</v>
      </c>
      <c r="N21" s="46">
        <v>0</v>
      </c>
      <c r="O21" s="46">
        <f>ROUND(E21*N21,5)</f>
        <v>0</v>
      </c>
      <c r="P21" s="46">
        <v>0</v>
      </c>
      <c r="Q21" s="46">
        <f>ROUND(E21*P21,5)</f>
        <v>0</v>
      </c>
      <c r="R21" s="46"/>
      <c r="S21" s="46"/>
      <c r="T21" s="47">
        <v>0</v>
      </c>
      <c r="U21" s="46">
        <f>ROUND(E21*T21,2)</f>
        <v>0</v>
      </c>
      <c r="V21" s="48"/>
      <c r="W21" s="48"/>
      <c r="X21" s="48"/>
      <c r="Y21" s="48"/>
      <c r="Z21" s="48"/>
      <c r="AA21" s="48"/>
      <c r="AB21" s="48"/>
      <c r="AC21" s="48"/>
      <c r="AD21" s="48"/>
      <c r="AE21" s="48" t="s">
        <v>83</v>
      </c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</row>
    <row r="22" spans="1:60" outlineLevel="1" x14ac:dyDescent="0.25">
      <c r="A22" s="41"/>
      <c r="B22" s="41"/>
      <c r="C22" s="49" t="s">
        <v>88</v>
      </c>
      <c r="D22" s="50"/>
      <c r="E22" s="51"/>
      <c r="F22" s="72"/>
      <c r="G22" s="45"/>
      <c r="H22" s="45"/>
      <c r="I22" s="45"/>
      <c r="J22" s="45"/>
      <c r="K22" s="45"/>
      <c r="L22" s="45"/>
      <c r="M22" s="45"/>
      <c r="N22" s="46"/>
      <c r="O22" s="46"/>
      <c r="P22" s="46"/>
      <c r="Q22" s="46"/>
      <c r="R22" s="46"/>
      <c r="S22" s="46"/>
      <c r="T22" s="47"/>
      <c r="U22" s="46"/>
      <c r="V22" s="48"/>
      <c r="W22" s="48"/>
      <c r="X22" s="48"/>
      <c r="Y22" s="48"/>
      <c r="Z22" s="48"/>
      <c r="AA22" s="48"/>
      <c r="AB22" s="48"/>
      <c r="AC22" s="48"/>
      <c r="AD22" s="48"/>
      <c r="AE22" s="48" t="s">
        <v>89</v>
      </c>
      <c r="AF22" s="48">
        <v>2</v>
      </c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</row>
    <row r="23" spans="1:60" ht="30.6" outlineLevel="1" x14ac:dyDescent="0.25">
      <c r="A23" s="41"/>
      <c r="B23" s="41"/>
      <c r="C23" s="52" t="s">
        <v>102</v>
      </c>
      <c r="D23" s="50"/>
      <c r="E23" s="51"/>
      <c r="F23" s="72"/>
      <c r="G23" s="45"/>
      <c r="H23" s="45"/>
      <c r="I23" s="45"/>
      <c r="J23" s="45"/>
      <c r="K23" s="45"/>
      <c r="L23" s="45"/>
      <c r="M23" s="45"/>
      <c r="N23" s="46"/>
      <c r="O23" s="46"/>
      <c r="P23" s="46"/>
      <c r="Q23" s="46"/>
      <c r="R23" s="46"/>
      <c r="S23" s="46"/>
      <c r="T23" s="47"/>
      <c r="U23" s="46"/>
      <c r="V23" s="48"/>
      <c r="W23" s="48"/>
      <c r="X23" s="48"/>
      <c r="Y23" s="48"/>
      <c r="Z23" s="48"/>
      <c r="AA23" s="48"/>
      <c r="AB23" s="48"/>
      <c r="AC23" s="48"/>
      <c r="AD23" s="48"/>
      <c r="AE23" s="48" t="s">
        <v>89</v>
      </c>
      <c r="AF23" s="48">
        <v>2</v>
      </c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</row>
    <row r="24" spans="1:60" outlineLevel="1" x14ac:dyDescent="0.25">
      <c r="A24" s="41"/>
      <c r="B24" s="41"/>
      <c r="C24" s="52" t="s">
        <v>91</v>
      </c>
      <c r="D24" s="50"/>
      <c r="E24" s="51"/>
      <c r="F24" s="72"/>
      <c r="G24" s="45"/>
      <c r="H24" s="45"/>
      <c r="I24" s="45"/>
      <c r="J24" s="45"/>
      <c r="K24" s="45"/>
      <c r="L24" s="45"/>
      <c r="M24" s="45"/>
      <c r="N24" s="46"/>
      <c r="O24" s="46"/>
      <c r="P24" s="46"/>
      <c r="Q24" s="46"/>
      <c r="R24" s="46"/>
      <c r="S24" s="46"/>
      <c r="T24" s="47"/>
      <c r="U24" s="46"/>
      <c r="V24" s="48"/>
      <c r="W24" s="48"/>
      <c r="X24" s="48"/>
      <c r="Y24" s="48"/>
      <c r="Z24" s="48"/>
      <c r="AA24" s="48"/>
      <c r="AB24" s="48"/>
      <c r="AC24" s="48"/>
      <c r="AD24" s="48"/>
      <c r="AE24" s="48" t="s">
        <v>89</v>
      </c>
      <c r="AF24" s="48">
        <v>2</v>
      </c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</row>
    <row r="25" spans="1:60" ht="40.799999999999997" outlineLevel="1" x14ac:dyDescent="0.25">
      <c r="A25" s="41"/>
      <c r="B25" s="41"/>
      <c r="C25" s="52" t="s">
        <v>103</v>
      </c>
      <c r="D25" s="50"/>
      <c r="E25" s="51"/>
      <c r="F25" s="72"/>
      <c r="G25" s="45"/>
      <c r="H25" s="45"/>
      <c r="I25" s="45"/>
      <c r="J25" s="45"/>
      <c r="K25" s="45"/>
      <c r="L25" s="45"/>
      <c r="M25" s="45"/>
      <c r="N25" s="46"/>
      <c r="O25" s="46"/>
      <c r="P25" s="46"/>
      <c r="Q25" s="46"/>
      <c r="R25" s="46"/>
      <c r="S25" s="46"/>
      <c r="T25" s="47"/>
      <c r="U25" s="46"/>
      <c r="V25" s="48"/>
      <c r="W25" s="48"/>
      <c r="X25" s="48"/>
      <c r="Y25" s="48"/>
      <c r="Z25" s="48"/>
      <c r="AA25" s="48"/>
      <c r="AB25" s="48"/>
      <c r="AC25" s="48"/>
      <c r="AD25" s="48"/>
      <c r="AE25" s="48" t="s">
        <v>89</v>
      </c>
      <c r="AF25" s="48">
        <v>2</v>
      </c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</row>
    <row r="26" spans="1:60" ht="30.6" outlineLevel="1" x14ac:dyDescent="0.25">
      <c r="A26" s="41"/>
      <c r="B26" s="41"/>
      <c r="C26" s="52" t="s">
        <v>104</v>
      </c>
      <c r="D26" s="50"/>
      <c r="E26" s="51"/>
      <c r="F26" s="72"/>
      <c r="G26" s="45"/>
      <c r="H26" s="45"/>
      <c r="I26" s="45"/>
      <c r="J26" s="45"/>
      <c r="K26" s="45"/>
      <c r="L26" s="45"/>
      <c r="M26" s="45"/>
      <c r="N26" s="46"/>
      <c r="O26" s="46"/>
      <c r="P26" s="46"/>
      <c r="Q26" s="46"/>
      <c r="R26" s="46"/>
      <c r="S26" s="46"/>
      <c r="T26" s="47"/>
      <c r="U26" s="46"/>
      <c r="V26" s="48"/>
      <c r="W26" s="48"/>
      <c r="X26" s="48"/>
      <c r="Y26" s="48"/>
      <c r="Z26" s="48"/>
      <c r="AA26" s="48"/>
      <c r="AB26" s="48"/>
      <c r="AC26" s="48"/>
      <c r="AD26" s="48"/>
      <c r="AE26" s="48" t="s">
        <v>89</v>
      </c>
      <c r="AF26" s="48">
        <v>2</v>
      </c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</row>
    <row r="27" spans="1:60" outlineLevel="1" x14ac:dyDescent="0.25">
      <c r="A27" s="41"/>
      <c r="B27" s="41"/>
      <c r="C27" s="49" t="s">
        <v>94</v>
      </c>
      <c r="D27" s="50"/>
      <c r="E27" s="51"/>
      <c r="F27" s="72"/>
      <c r="G27" s="45"/>
      <c r="H27" s="45"/>
      <c r="I27" s="45"/>
      <c r="J27" s="45"/>
      <c r="K27" s="45"/>
      <c r="L27" s="45"/>
      <c r="M27" s="45"/>
      <c r="N27" s="46"/>
      <c r="O27" s="46"/>
      <c r="P27" s="46"/>
      <c r="Q27" s="46"/>
      <c r="R27" s="46"/>
      <c r="S27" s="46"/>
      <c r="T27" s="47"/>
      <c r="U27" s="46"/>
      <c r="V27" s="48"/>
      <c r="W27" s="48"/>
      <c r="X27" s="48"/>
      <c r="Y27" s="48"/>
      <c r="Z27" s="48"/>
      <c r="AA27" s="48"/>
      <c r="AB27" s="48"/>
      <c r="AC27" s="48"/>
      <c r="AD27" s="48"/>
      <c r="AE27" s="48" t="s">
        <v>89</v>
      </c>
      <c r="AF27" s="48">
        <v>0</v>
      </c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</row>
    <row r="28" spans="1:60" outlineLevel="1" x14ac:dyDescent="0.25">
      <c r="A28" s="41"/>
      <c r="B28" s="41"/>
      <c r="C28" s="53" t="s">
        <v>95</v>
      </c>
      <c r="D28" s="54"/>
      <c r="E28" s="55">
        <v>1</v>
      </c>
      <c r="F28" s="72"/>
      <c r="G28" s="45"/>
      <c r="H28" s="45"/>
      <c r="I28" s="45"/>
      <c r="J28" s="45"/>
      <c r="K28" s="45"/>
      <c r="L28" s="45"/>
      <c r="M28" s="45"/>
      <c r="N28" s="46"/>
      <c r="O28" s="46"/>
      <c r="P28" s="46"/>
      <c r="Q28" s="46"/>
      <c r="R28" s="46"/>
      <c r="S28" s="46"/>
      <c r="T28" s="47"/>
      <c r="U28" s="46"/>
      <c r="V28" s="48"/>
      <c r="W28" s="48"/>
      <c r="X28" s="48"/>
      <c r="Y28" s="48"/>
      <c r="Z28" s="48"/>
      <c r="AA28" s="48"/>
      <c r="AB28" s="48"/>
      <c r="AC28" s="48"/>
      <c r="AD28" s="48"/>
      <c r="AE28" s="48" t="s">
        <v>89</v>
      </c>
      <c r="AF28" s="48">
        <v>0</v>
      </c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</row>
    <row r="29" spans="1:60" outlineLevel="1" x14ac:dyDescent="0.25">
      <c r="A29" s="41">
        <v>7</v>
      </c>
      <c r="B29" s="41" t="s">
        <v>105</v>
      </c>
      <c r="C29" s="42" t="s">
        <v>106</v>
      </c>
      <c r="D29" s="43" t="s">
        <v>82</v>
      </c>
      <c r="E29" s="44">
        <v>1</v>
      </c>
      <c r="F29" s="9">
        <v>10000</v>
      </c>
      <c r="G29" s="45">
        <f t="shared" ref="G29:G38" si="0">ROUND(E29*F29,2)</f>
        <v>10000</v>
      </c>
      <c r="H29" s="45"/>
      <c r="I29" s="45">
        <f t="shared" ref="I29:I38" si="1">ROUND(E29*H29,2)</f>
        <v>0</v>
      </c>
      <c r="J29" s="45"/>
      <c r="K29" s="45">
        <f t="shared" ref="K29:K38" si="2">ROUND(E29*J29,2)</f>
        <v>0</v>
      </c>
      <c r="L29" s="45">
        <v>21</v>
      </c>
      <c r="M29" s="45">
        <f t="shared" ref="M29:M38" si="3">G29*(1+L29/100)</f>
        <v>12100</v>
      </c>
      <c r="N29" s="46">
        <v>0</v>
      </c>
      <c r="O29" s="46">
        <f t="shared" ref="O29:O38" si="4">ROUND(E29*N29,5)</f>
        <v>0</v>
      </c>
      <c r="P29" s="46">
        <v>0</v>
      </c>
      <c r="Q29" s="46">
        <f t="shared" ref="Q29:Q38" si="5">ROUND(E29*P29,5)</f>
        <v>0</v>
      </c>
      <c r="R29" s="46"/>
      <c r="S29" s="46"/>
      <c r="T29" s="47">
        <v>0</v>
      </c>
      <c r="U29" s="46">
        <f t="shared" ref="U29:U38" si="6">ROUND(E29*T29,2)</f>
        <v>0</v>
      </c>
      <c r="V29" s="48"/>
      <c r="W29" s="48"/>
      <c r="X29" s="48"/>
      <c r="Y29" s="48"/>
      <c r="Z29" s="48"/>
      <c r="AA29" s="48"/>
      <c r="AB29" s="48"/>
      <c r="AC29" s="48"/>
      <c r="AD29" s="48"/>
      <c r="AE29" s="48" t="s">
        <v>83</v>
      </c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</row>
    <row r="30" spans="1:60" outlineLevel="1" x14ac:dyDescent="0.25">
      <c r="A30" s="41">
        <v>8</v>
      </c>
      <c r="B30" s="41" t="s">
        <v>107</v>
      </c>
      <c r="C30" s="42" t="s">
        <v>108</v>
      </c>
      <c r="D30" s="43" t="s">
        <v>82</v>
      </c>
      <c r="E30" s="44">
        <v>1</v>
      </c>
      <c r="F30" s="9">
        <v>5000</v>
      </c>
      <c r="G30" s="45">
        <f t="shared" si="0"/>
        <v>5000</v>
      </c>
      <c r="H30" s="45"/>
      <c r="I30" s="45">
        <f t="shared" si="1"/>
        <v>0</v>
      </c>
      <c r="J30" s="45"/>
      <c r="K30" s="45">
        <f t="shared" si="2"/>
        <v>0</v>
      </c>
      <c r="L30" s="45">
        <v>21</v>
      </c>
      <c r="M30" s="45">
        <f t="shared" si="3"/>
        <v>6050</v>
      </c>
      <c r="N30" s="46">
        <v>0</v>
      </c>
      <c r="O30" s="46">
        <f t="shared" si="4"/>
        <v>0</v>
      </c>
      <c r="P30" s="46">
        <v>0</v>
      </c>
      <c r="Q30" s="46">
        <f t="shared" si="5"/>
        <v>0</v>
      </c>
      <c r="R30" s="46"/>
      <c r="S30" s="46"/>
      <c r="T30" s="47">
        <v>0</v>
      </c>
      <c r="U30" s="46">
        <f t="shared" si="6"/>
        <v>0</v>
      </c>
      <c r="V30" s="48"/>
      <c r="W30" s="48"/>
      <c r="X30" s="48"/>
      <c r="Y30" s="48"/>
      <c r="Z30" s="48"/>
      <c r="AA30" s="48"/>
      <c r="AB30" s="48"/>
      <c r="AC30" s="48"/>
      <c r="AD30" s="48"/>
      <c r="AE30" s="48" t="s">
        <v>83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</row>
    <row r="31" spans="1:60" ht="20.399999999999999" outlineLevel="1" x14ac:dyDescent="0.25">
      <c r="A31" s="41">
        <v>9</v>
      </c>
      <c r="B31" s="41" t="s">
        <v>109</v>
      </c>
      <c r="C31" s="42" t="s">
        <v>110</v>
      </c>
      <c r="D31" s="43" t="s">
        <v>82</v>
      </c>
      <c r="E31" s="44">
        <v>1</v>
      </c>
      <c r="F31" s="9">
        <v>10000</v>
      </c>
      <c r="G31" s="45">
        <f t="shared" si="0"/>
        <v>10000</v>
      </c>
      <c r="H31" s="45"/>
      <c r="I31" s="45">
        <f t="shared" si="1"/>
        <v>0</v>
      </c>
      <c r="J31" s="45"/>
      <c r="K31" s="45">
        <f t="shared" si="2"/>
        <v>0</v>
      </c>
      <c r="L31" s="45">
        <v>21</v>
      </c>
      <c r="M31" s="45">
        <f t="shared" si="3"/>
        <v>12100</v>
      </c>
      <c r="N31" s="46">
        <v>0</v>
      </c>
      <c r="O31" s="46">
        <f t="shared" si="4"/>
        <v>0</v>
      </c>
      <c r="P31" s="46">
        <v>0</v>
      </c>
      <c r="Q31" s="46">
        <f t="shared" si="5"/>
        <v>0</v>
      </c>
      <c r="R31" s="46"/>
      <c r="S31" s="46"/>
      <c r="T31" s="47">
        <v>0</v>
      </c>
      <c r="U31" s="46">
        <f t="shared" si="6"/>
        <v>0</v>
      </c>
      <c r="V31" s="48"/>
      <c r="W31" s="48"/>
      <c r="X31" s="48"/>
      <c r="Y31" s="48"/>
      <c r="Z31" s="48"/>
      <c r="AA31" s="48"/>
      <c r="AB31" s="48"/>
      <c r="AC31" s="48"/>
      <c r="AD31" s="48"/>
      <c r="AE31" s="48" t="s">
        <v>83</v>
      </c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</row>
    <row r="32" spans="1:60" outlineLevel="1" x14ac:dyDescent="0.25">
      <c r="A32" s="41">
        <v>10</v>
      </c>
      <c r="B32" s="41" t="s">
        <v>111</v>
      </c>
      <c r="C32" s="42" t="s">
        <v>112</v>
      </c>
      <c r="D32" s="43" t="s">
        <v>82</v>
      </c>
      <c r="E32" s="44">
        <v>1</v>
      </c>
      <c r="F32" s="9">
        <v>10000</v>
      </c>
      <c r="G32" s="45">
        <f t="shared" si="0"/>
        <v>10000</v>
      </c>
      <c r="H32" s="45"/>
      <c r="I32" s="45">
        <f t="shared" si="1"/>
        <v>0</v>
      </c>
      <c r="J32" s="45"/>
      <c r="K32" s="45">
        <f t="shared" si="2"/>
        <v>0</v>
      </c>
      <c r="L32" s="45">
        <v>21</v>
      </c>
      <c r="M32" s="45">
        <f t="shared" si="3"/>
        <v>12100</v>
      </c>
      <c r="N32" s="46">
        <v>0</v>
      </c>
      <c r="O32" s="46">
        <f t="shared" si="4"/>
        <v>0</v>
      </c>
      <c r="P32" s="46">
        <v>0</v>
      </c>
      <c r="Q32" s="46">
        <f t="shared" si="5"/>
        <v>0</v>
      </c>
      <c r="R32" s="46"/>
      <c r="S32" s="46"/>
      <c r="T32" s="47">
        <v>0</v>
      </c>
      <c r="U32" s="46">
        <f t="shared" si="6"/>
        <v>0</v>
      </c>
      <c r="V32" s="48"/>
      <c r="W32" s="48"/>
      <c r="X32" s="48"/>
      <c r="Y32" s="48"/>
      <c r="Z32" s="48"/>
      <c r="AA32" s="48"/>
      <c r="AB32" s="48"/>
      <c r="AC32" s="48"/>
      <c r="AD32" s="48"/>
      <c r="AE32" s="48" t="s">
        <v>83</v>
      </c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</row>
    <row r="33" spans="1:60" ht="20.399999999999999" outlineLevel="1" x14ac:dyDescent="0.25">
      <c r="A33" s="41">
        <v>11</v>
      </c>
      <c r="B33" s="41" t="s">
        <v>113</v>
      </c>
      <c r="C33" s="42" t="s">
        <v>114</v>
      </c>
      <c r="D33" s="43" t="s">
        <v>82</v>
      </c>
      <c r="E33" s="44">
        <v>1</v>
      </c>
      <c r="F33" s="9">
        <v>20000</v>
      </c>
      <c r="G33" s="45">
        <f t="shared" si="0"/>
        <v>20000</v>
      </c>
      <c r="H33" s="45"/>
      <c r="I33" s="45">
        <f t="shared" si="1"/>
        <v>0</v>
      </c>
      <c r="J33" s="45"/>
      <c r="K33" s="45">
        <f t="shared" si="2"/>
        <v>0</v>
      </c>
      <c r="L33" s="45">
        <v>21</v>
      </c>
      <c r="M33" s="45">
        <f t="shared" si="3"/>
        <v>24200</v>
      </c>
      <c r="N33" s="46">
        <v>0</v>
      </c>
      <c r="O33" s="46">
        <f t="shared" si="4"/>
        <v>0</v>
      </c>
      <c r="P33" s="46">
        <v>0</v>
      </c>
      <c r="Q33" s="46">
        <f t="shared" si="5"/>
        <v>0</v>
      </c>
      <c r="R33" s="46"/>
      <c r="S33" s="46"/>
      <c r="T33" s="47">
        <v>0</v>
      </c>
      <c r="U33" s="46">
        <f t="shared" si="6"/>
        <v>0</v>
      </c>
      <c r="V33" s="48"/>
      <c r="W33" s="48"/>
      <c r="X33" s="48"/>
      <c r="Y33" s="48"/>
      <c r="Z33" s="48"/>
      <c r="AA33" s="48"/>
      <c r="AB33" s="48"/>
      <c r="AC33" s="48"/>
      <c r="AD33" s="48"/>
      <c r="AE33" s="48" t="s">
        <v>83</v>
      </c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</row>
    <row r="34" spans="1:60" ht="20.399999999999999" outlineLevel="1" x14ac:dyDescent="0.25">
      <c r="A34" s="41">
        <v>12</v>
      </c>
      <c r="B34" s="41" t="s">
        <v>115</v>
      </c>
      <c r="C34" s="42" t="s">
        <v>116</v>
      </c>
      <c r="D34" s="43" t="s">
        <v>82</v>
      </c>
      <c r="E34" s="44">
        <v>1</v>
      </c>
      <c r="F34" s="9">
        <v>10000</v>
      </c>
      <c r="G34" s="45">
        <f t="shared" si="0"/>
        <v>10000</v>
      </c>
      <c r="H34" s="45"/>
      <c r="I34" s="45">
        <f t="shared" si="1"/>
        <v>0</v>
      </c>
      <c r="J34" s="45"/>
      <c r="K34" s="45">
        <f t="shared" si="2"/>
        <v>0</v>
      </c>
      <c r="L34" s="45">
        <v>21</v>
      </c>
      <c r="M34" s="45">
        <f t="shared" si="3"/>
        <v>12100</v>
      </c>
      <c r="N34" s="46">
        <v>0</v>
      </c>
      <c r="O34" s="46">
        <f t="shared" si="4"/>
        <v>0</v>
      </c>
      <c r="P34" s="46">
        <v>0</v>
      </c>
      <c r="Q34" s="46">
        <f t="shared" si="5"/>
        <v>0</v>
      </c>
      <c r="R34" s="46"/>
      <c r="S34" s="46"/>
      <c r="T34" s="47">
        <v>0</v>
      </c>
      <c r="U34" s="46">
        <f t="shared" si="6"/>
        <v>0</v>
      </c>
      <c r="V34" s="48"/>
      <c r="W34" s="48"/>
      <c r="X34" s="48"/>
      <c r="Y34" s="48"/>
      <c r="Z34" s="48"/>
      <c r="AA34" s="48"/>
      <c r="AB34" s="48"/>
      <c r="AC34" s="48"/>
      <c r="AD34" s="48"/>
      <c r="AE34" s="48" t="s">
        <v>83</v>
      </c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</row>
    <row r="35" spans="1:60" ht="20.399999999999999" outlineLevel="1" x14ac:dyDescent="0.25">
      <c r="A35" s="41">
        <v>13</v>
      </c>
      <c r="B35" s="41" t="s">
        <v>117</v>
      </c>
      <c r="C35" s="42" t="s">
        <v>118</v>
      </c>
      <c r="D35" s="43" t="s">
        <v>82</v>
      </c>
      <c r="E35" s="44">
        <v>1</v>
      </c>
      <c r="F35" s="9">
        <v>20000</v>
      </c>
      <c r="G35" s="45">
        <f t="shared" si="0"/>
        <v>20000</v>
      </c>
      <c r="H35" s="45"/>
      <c r="I35" s="45">
        <f t="shared" si="1"/>
        <v>0</v>
      </c>
      <c r="J35" s="45"/>
      <c r="K35" s="45">
        <f t="shared" si="2"/>
        <v>0</v>
      </c>
      <c r="L35" s="45">
        <v>21</v>
      </c>
      <c r="M35" s="45">
        <f t="shared" si="3"/>
        <v>24200</v>
      </c>
      <c r="N35" s="46">
        <v>0</v>
      </c>
      <c r="O35" s="46">
        <f t="shared" si="4"/>
        <v>0</v>
      </c>
      <c r="P35" s="46">
        <v>0</v>
      </c>
      <c r="Q35" s="46">
        <f t="shared" si="5"/>
        <v>0</v>
      </c>
      <c r="R35" s="46"/>
      <c r="S35" s="46"/>
      <c r="T35" s="47">
        <v>0</v>
      </c>
      <c r="U35" s="46">
        <f t="shared" si="6"/>
        <v>0</v>
      </c>
      <c r="V35" s="48"/>
      <c r="W35" s="48"/>
      <c r="X35" s="48"/>
      <c r="Y35" s="48"/>
      <c r="Z35" s="48"/>
      <c r="AA35" s="48"/>
      <c r="AB35" s="48"/>
      <c r="AC35" s="48"/>
      <c r="AD35" s="48"/>
      <c r="AE35" s="48" t="s">
        <v>83</v>
      </c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</row>
    <row r="36" spans="1:60" ht="20.399999999999999" outlineLevel="1" x14ac:dyDescent="0.25">
      <c r="A36" s="41">
        <v>14</v>
      </c>
      <c r="B36" s="41" t="s">
        <v>119</v>
      </c>
      <c r="C36" s="42" t="s">
        <v>120</v>
      </c>
      <c r="D36" s="43" t="s">
        <v>82</v>
      </c>
      <c r="E36" s="44">
        <v>1</v>
      </c>
      <c r="F36" s="9">
        <v>20000</v>
      </c>
      <c r="G36" s="45">
        <f t="shared" si="0"/>
        <v>20000</v>
      </c>
      <c r="H36" s="45"/>
      <c r="I36" s="45">
        <f t="shared" si="1"/>
        <v>0</v>
      </c>
      <c r="J36" s="45"/>
      <c r="K36" s="45">
        <f t="shared" si="2"/>
        <v>0</v>
      </c>
      <c r="L36" s="45">
        <v>21</v>
      </c>
      <c r="M36" s="45">
        <f t="shared" si="3"/>
        <v>24200</v>
      </c>
      <c r="N36" s="46">
        <v>0</v>
      </c>
      <c r="O36" s="46">
        <f t="shared" si="4"/>
        <v>0</v>
      </c>
      <c r="P36" s="46">
        <v>0</v>
      </c>
      <c r="Q36" s="46">
        <f t="shared" si="5"/>
        <v>0</v>
      </c>
      <c r="R36" s="46"/>
      <c r="S36" s="46"/>
      <c r="T36" s="47">
        <v>0</v>
      </c>
      <c r="U36" s="46">
        <f t="shared" si="6"/>
        <v>0</v>
      </c>
      <c r="V36" s="48"/>
      <c r="W36" s="48"/>
      <c r="X36" s="48"/>
      <c r="Y36" s="48"/>
      <c r="Z36" s="48"/>
      <c r="AA36" s="48"/>
      <c r="AB36" s="48"/>
      <c r="AC36" s="48"/>
      <c r="AD36" s="48"/>
      <c r="AE36" s="48" t="s">
        <v>83</v>
      </c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</row>
    <row r="37" spans="1:60" outlineLevel="1" x14ac:dyDescent="0.25">
      <c r="A37" s="41">
        <v>15</v>
      </c>
      <c r="B37" s="41" t="s">
        <v>121</v>
      </c>
      <c r="C37" s="42" t="s">
        <v>122</v>
      </c>
      <c r="D37" s="43" t="s">
        <v>82</v>
      </c>
      <c r="E37" s="44">
        <v>1</v>
      </c>
      <c r="F37" s="9">
        <v>20000</v>
      </c>
      <c r="G37" s="45">
        <f t="shared" si="0"/>
        <v>20000</v>
      </c>
      <c r="H37" s="45"/>
      <c r="I37" s="45">
        <f t="shared" si="1"/>
        <v>0</v>
      </c>
      <c r="J37" s="45"/>
      <c r="K37" s="45">
        <f t="shared" si="2"/>
        <v>0</v>
      </c>
      <c r="L37" s="45">
        <v>21</v>
      </c>
      <c r="M37" s="45">
        <f t="shared" si="3"/>
        <v>24200</v>
      </c>
      <c r="N37" s="46">
        <v>0</v>
      </c>
      <c r="O37" s="46">
        <f t="shared" si="4"/>
        <v>0</v>
      </c>
      <c r="P37" s="46">
        <v>0</v>
      </c>
      <c r="Q37" s="46">
        <f t="shared" si="5"/>
        <v>0</v>
      </c>
      <c r="R37" s="46"/>
      <c r="S37" s="46"/>
      <c r="T37" s="47">
        <v>0</v>
      </c>
      <c r="U37" s="46">
        <f t="shared" si="6"/>
        <v>0</v>
      </c>
      <c r="V37" s="48"/>
      <c r="W37" s="48"/>
      <c r="X37" s="48"/>
      <c r="Y37" s="48"/>
      <c r="Z37" s="48"/>
      <c r="AA37" s="48"/>
      <c r="AB37" s="48"/>
      <c r="AC37" s="48"/>
      <c r="AD37" s="48"/>
      <c r="AE37" s="48" t="s">
        <v>83</v>
      </c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</row>
    <row r="38" spans="1:60" outlineLevel="1" x14ac:dyDescent="0.25">
      <c r="A38" s="56">
        <v>16</v>
      </c>
      <c r="B38" s="56" t="s">
        <v>123</v>
      </c>
      <c r="C38" s="57" t="s">
        <v>124</v>
      </c>
      <c r="D38" s="58" t="s">
        <v>82</v>
      </c>
      <c r="E38" s="59">
        <v>1</v>
      </c>
      <c r="F38" s="10">
        <v>20000</v>
      </c>
      <c r="G38" s="60">
        <f t="shared" si="0"/>
        <v>20000</v>
      </c>
      <c r="H38" s="60"/>
      <c r="I38" s="60">
        <f t="shared" si="1"/>
        <v>0</v>
      </c>
      <c r="J38" s="60"/>
      <c r="K38" s="60">
        <f t="shared" si="2"/>
        <v>0</v>
      </c>
      <c r="L38" s="60">
        <v>21</v>
      </c>
      <c r="M38" s="60">
        <f t="shared" si="3"/>
        <v>24200</v>
      </c>
      <c r="N38" s="61">
        <v>0</v>
      </c>
      <c r="O38" s="61">
        <f t="shared" si="4"/>
        <v>0</v>
      </c>
      <c r="P38" s="61">
        <v>0</v>
      </c>
      <c r="Q38" s="61">
        <f t="shared" si="5"/>
        <v>0</v>
      </c>
      <c r="R38" s="61"/>
      <c r="S38" s="61"/>
      <c r="T38" s="62">
        <v>0</v>
      </c>
      <c r="U38" s="61">
        <f t="shared" si="6"/>
        <v>0</v>
      </c>
      <c r="V38" s="48"/>
      <c r="W38" s="48"/>
      <c r="X38" s="48"/>
      <c r="Y38" s="48"/>
      <c r="Z38" s="48"/>
      <c r="AA38" s="48"/>
      <c r="AB38" s="48"/>
      <c r="AC38" s="48"/>
      <c r="AD38" s="48"/>
      <c r="AE38" s="48" t="s">
        <v>83</v>
      </c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</row>
    <row r="39" spans="1:60" x14ac:dyDescent="0.25">
      <c r="A39" s="1"/>
      <c r="B39" s="2" t="s">
        <v>125</v>
      </c>
      <c r="C39" s="63" t="s">
        <v>125</v>
      </c>
      <c r="D39" s="1"/>
      <c r="E39" s="1"/>
      <c r="F39" s="7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AC39">
        <v>15</v>
      </c>
      <c r="AD39">
        <v>21</v>
      </c>
    </row>
    <row r="40" spans="1:60" x14ac:dyDescent="0.25">
      <c r="A40" s="1"/>
      <c r="B40" s="2" t="s">
        <v>125</v>
      </c>
      <c r="C40" s="63" t="s">
        <v>125</v>
      </c>
      <c r="D40" s="1"/>
      <c r="E40" s="1"/>
      <c r="F40" s="7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60" x14ac:dyDescent="0.25">
      <c r="C41" s="64"/>
      <c r="AE41" t="s">
        <v>126</v>
      </c>
    </row>
  </sheetData>
  <sheetProtection password="8843" sheet="1" objects="1" scenarios="1"/>
  <mergeCells count="1">
    <mergeCell ref="A1:E1"/>
  </mergeCells>
  <printOptions horizontalCentered="1"/>
  <pageMargins left="0.39370078740157483" right="0.19685039370078741" top="0.19685039370078741" bottom="0.19685039370078741" header="0.31496062992125984" footer="0.31496062992125984"/>
  <pageSetup paperSize="9" scale="8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"/>
  <sheetViews>
    <sheetView workbookViewId="0">
      <selection activeCell="F42" sqref="F42"/>
    </sheetView>
  </sheetViews>
  <sheetFormatPr defaultRowHeight="13.2" x14ac:dyDescent="0.25"/>
  <sheetData>
    <row r="1" spans="1:7" x14ac:dyDescent="0.25">
      <c r="A1" s="6" t="s">
        <v>37</v>
      </c>
    </row>
    <row r="2" spans="1:7" ht="57.75" customHeight="1" x14ac:dyDescent="0.25">
      <c r="A2" s="240" t="s">
        <v>38</v>
      </c>
      <c r="B2" s="240"/>
      <c r="C2" s="240"/>
      <c r="D2" s="240"/>
      <c r="E2" s="240"/>
      <c r="F2" s="240"/>
      <c r="G2" s="240"/>
    </row>
  </sheetData>
  <sheetProtection password="8843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K.L. - VRN</vt:lpstr>
      <vt:lpstr>VzorPolozky</vt:lpstr>
      <vt:lpstr>VRN</vt:lpstr>
      <vt:lpstr>Pokyny pro vyplnění</vt:lpstr>
      <vt:lpstr>'K.L. - VRN'!CelkemDPHVypocet</vt:lpstr>
      <vt:lpstr>CenaCelkem</vt:lpstr>
      <vt:lpstr>CenaCelkemBezDPH</vt:lpstr>
      <vt:lpstr>'K.L. - VRN'!CenaCelkemVypocet</vt:lpstr>
      <vt:lpstr>cisloobjektu</vt:lpstr>
      <vt:lpstr>'K.L. - VRN'!CisloStavby</vt:lpstr>
      <vt:lpstr>CisloStavebnihoRozpoctu</vt:lpstr>
      <vt:lpstr>dadresa</vt:lpstr>
      <vt:lpstr>'K.L. - VRN'!DIČ</vt:lpstr>
      <vt:lpstr>dmisto</vt:lpstr>
      <vt:lpstr>DPHSni</vt:lpstr>
      <vt:lpstr>DPHZakl</vt:lpstr>
      <vt:lpstr>'K.L. - VRN'!dpsc</vt:lpstr>
      <vt:lpstr>'K.L. - VRN'!IČO</vt:lpstr>
      <vt:lpstr>Mena</vt:lpstr>
      <vt:lpstr>MistoStavby</vt:lpstr>
      <vt:lpstr>nazevobjektu</vt:lpstr>
      <vt:lpstr>'K.L. - VRN'!NazevStavby</vt:lpstr>
      <vt:lpstr>NazevStavebnihoRozpoctu</vt:lpstr>
      <vt:lpstr>oadresa</vt:lpstr>
      <vt:lpstr>'K.L. - VRN'!Objednatel</vt:lpstr>
      <vt:lpstr>'K.L. - VRN'!Objekt</vt:lpstr>
      <vt:lpstr>'K.L. - VRN'!Oblast_tisku</vt:lpstr>
      <vt:lpstr>VRN!Oblast_tisku</vt:lpstr>
      <vt:lpstr>'K.L. - VRN'!odic</vt:lpstr>
      <vt:lpstr>'K.L. - VRN'!oico</vt:lpstr>
      <vt:lpstr>'K.L. - VRN'!omisto</vt:lpstr>
      <vt:lpstr>'K.L. - VRN'!onazev</vt:lpstr>
      <vt:lpstr>'K.L. - VRN'!opsc</vt:lpstr>
      <vt:lpstr>padresa</vt:lpstr>
      <vt:lpstr>pdic</vt:lpstr>
      <vt:lpstr>pico</vt:lpstr>
      <vt:lpstr>pmisto</vt:lpstr>
      <vt:lpstr>PoptavkaID</vt:lpstr>
      <vt:lpstr>pPSC</vt:lpstr>
      <vt:lpstr>Projektant</vt:lpstr>
      <vt:lpstr>'K.L. - VRN'!SazbaDPH1</vt:lpstr>
      <vt:lpstr>'K.L. - VRN'!SazbaDPH2</vt:lpstr>
      <vt:lpstr>Vypracoval</vt:lpstr>
      <vt:lpstr>ZakladDPHSni</vt:lpstr>
      <vt:lpstr>'K.L. - VRN'!ZakladDPHSniVypocet</vt:lpstr>
      <vt:lpstr>ZakladDPHZakl</vt:lpstr>
      <vt:lpstr>'K.L. - VRN'!ZakladDPHZaklVypocet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</dc:creator>
  <cp:lastModifiedBy>Hermina Svobodova</cp:lastModifiedBy>
  <cp:lastPrinted>2025-07-24T11:38:00Z</cp:lastPrinted>
  <dcterms:created xsi:type="dcterms:W3CDTF">2009-04-08T07:15:50Z</dcterms:created>
  <dcterms:modified xsi:type="dcterms:W3CDTF">2025-07-30T11:48:33Z</dcterms:modified>
</cp:coreProperties>
</file>